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timfox/Library/CloudStorage/GoogleDrive-tfox@acvauctions.com/My Drive/3 - Earnings/Q4-23/1 - External Docs/For distribution/"/>
    </mc:Choice>
  </mc:AlternateContent>
  <xr:revisionPtr revIDLastSave="0" documentId="13_ncr:1_{84C1C974-13E3-744E-8B1E-1468DD176917}" xr6:coauthVersionLast="47" xr6:coauthVersionMax="47" xr10:uidLastSave="{00000000-0000-0000-0000-000000000000}"/>
  <bookViews>
    <workbookView xWindow="160" yWindow="720" windowWidth="38400" windowHeight="21100" tabRatio="727" activeTab="5"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25" r:id="rId8"/>
    <sheet name="7. Product Line Revenue" sheetId="16" r:id="rId9"/>
    <sheet name="8. Product Line Cost of Revenu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localSheetId="9"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localSheetId="9"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localSheetId="9"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localSheetId="9"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localSheetId="9"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localSheetId="9"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localSheetId="9"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localSheetId="9"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localSheetId="9"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localSheetId="9"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localSheetId="9"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localSheetId="9"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localSheetId="9"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localSheetId="9"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localSheetId="9"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localSheetId="9"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localSheetId="9"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localSheetId="9"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localSheetId="9"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localSheetId="9"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localSheetId="9"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localSheetId="9"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localSheetId="9"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localSheetId="9"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localSheetId="9"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localSheetId="9"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localSheetId="9"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localSheetId="9"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localSheetId="9"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localSheetId="9"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localSheetId="9"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localSheetId="9"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localSheetId="9"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localSheetId="9"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localSheetId="9"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localSheetId="9"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localSheetId="9"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localSheetId="9"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localSheetId="9"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localSheetId="9"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localSheetId="9"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localSheetId="9"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localSheetId="9"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localSheetId="9"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localSheetId="9"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localSheetId="9"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localSheetId="9"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localSheetId="9"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localSheetId="9"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localSheetId="9"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localSheetId="9"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localSheetId="9"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localSheetId="9"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localSheetId="9"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localSheetId="9"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localSheetId="9"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localSheetId="9"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localSheetId="9"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localSheetId="9"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localSheetId="9"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localSheetId="9"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localSheetId="9"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localSheetId="9"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localSheetId="9"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localSheetId="9"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localSheetId="9"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localSheetId="9"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localSheetId="9"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localSheetId="9"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localSheetId="9"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localSheetId="9"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localSheetId="9"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localSheetId="9"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localSheetId="9"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localSheetId="9"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localSheetId="9"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localSheetId="9"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localSheetId="9"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localSheetId="9"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localSheetId="9"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localSheetId="9"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localSheetId="9"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localSheetId="9"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localSheetId="9"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localSheetId="9"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localSheetId="9"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localSheetId="9"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localSheetId="9"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localSheetId="9"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localSheetId="9"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localSheetId="9"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localSheetId="9"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localSheetId="9"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localSheetId="9"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localSheetId="9"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localSheetId="9"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localSheetId="9"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localSheetId="9"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localSheetId="9"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localSheetId="9"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localSheetId="9"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localSheetId="9"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localSheetId="9"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localSheetId="9"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localSheetId="9"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localSheetId="9"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localSheetId="9"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localSheetId="9"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localSheetId="9"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localSheetId="9"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localSheetId="9"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localSheetId="9"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localSheetId="9"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localSheetId="9"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localSheetId="9"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localSheetId="9"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localSheetId="9"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localSheetId="9"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localSheetId="9"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localSheetId="9"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localSheetId="9"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localSheetId="9"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localSheetId="9"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localSheetId="9"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localSheetId="9"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localSheetId="9"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localSheetId="9"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localSheetId="9"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localSheetId="9"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localSheetId="9"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localSheetId="9"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localSheetId="9"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localSheetId="9"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localSheetId="9"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localSheetId="9"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localSheetId="9"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localSheetId="9"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localSheetId="9"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localSheetId="9"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localSheetId="9"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localSheetId="9"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localSheetId="9"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localSheetId="9"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localSheetId="9"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localSheetId="9"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localSheetId="9"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localSheetId="9"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localSheetId="9"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localSheetId="9"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localSheetId="9"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localSheetId="9"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localSheetId="9"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localSheetId="9"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localSheetId="9"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localSheetId="9"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localSheetId="9"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localSheetId="9"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localSheetId="9"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localSheetId="9"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localSheetId="9"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localSheetId="9"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localSheetId="9"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localSheetId="9"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localSheetId="9"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localSheetId="9"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localSheetId="9"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localSheetId="9"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localSheetId="9"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localSheetId="9"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localSheetId="9"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localSheetId="9"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localSheetId="9"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localSheetId="9"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localSheetId="9"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localSheetId="9"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localSheetId="9"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localSheetId="9"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localSheetId="9"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localSheetId="9"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localSheetId="9"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localSheetId="9"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localSheetId="9"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localSheetId="9"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localSheetId="9"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localSheetId="9"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localSheetId="9"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localSheetId="9"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localSheetId="9"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localSheetId="9"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localSheetId="9"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localSheetId="9"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localSheetId="9"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localSheetId="9"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localSheetId="9"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localSheetId="9"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localSheetId="9"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localSheetId="9"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localSheetId="9"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localSheetId="9"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localSheetId="9"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localSheetId="9"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localSheetId="9"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localSheetId="9"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localSheetId="9"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localSheetId="9"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localSheetId="9"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localSheetId="9"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localSheetId="9"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localSheetId="9"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localSheetId="9"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localSheetId="9"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localSheetId="9"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localSheetId="9"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localSheetId="9"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localSheetId="9"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localSheetId="9"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localSheetId="9"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localSheetId="9"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localSheetId="9"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localSheetId="9"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localSheetId="9"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localSheetId="9"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localSheetId="9"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localSheetId="9"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localSheetId="9"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localSheetId="9"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localSheetId="9"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localSheetId="9"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localSheetId="9"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localSheetId="9"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localSheetId="9"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localSheetId="9"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localSheetId="9"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localSheetId="9"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localSheetId="9"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localSheetId="9"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localSheetId="9"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localSheetId="9"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localSheetId="9"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localSheetId="9"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localSheetId="9"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localSheetId="9"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localSheetId="9"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localSheetId="9"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localSheetId="9"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localSheetId="9"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localSheetId="9"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localSheetId="9"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localSheetId="9"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localSheetId="9"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localSheetId="9"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localSheetId="9"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localSheetId="9"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localSheetId="9"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xlnm._FilterDatabase" localSheetId="9" hidden="1">'8. Product Line Cost of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localSheetId="9"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localSheetId="9"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localSheetId="9"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localSheetId="9"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localSheetId="9"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localSheetId="9"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localSheetId="9"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localSheetId="9"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localSheetId="9"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localSheetId="9"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localSheetId="9"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localSheetId="9"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localSheetId="9"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localSheetId="9"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localSheetId="9"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localSheetId="9"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localSheetId="9"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localSheetId="9"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localSheetId="9"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localSheetId="9"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localSheetId="9"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localSheetId="9"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localSheetId="9"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localSheetId="9"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localSheetId="9"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localSheetId="9"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localSheetId="9"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localSheetId="9"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localSheetId="9"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localSheetId="9"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localSheetId="9"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localSheetId="9"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localSheetId="9"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localSheetId="9"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localSheetId="9"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localSheetId="9"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localSheetId="9"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localSheetId="9"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localSheetId="9"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localSheetId="9"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localSheetId="9"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localSheetId="9"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localSheetId="9"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localSheetId="9"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localSheetId="9"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Metrics'!$B$2:$AH$6</definedName>
    <definedName name="_xlnm.Print_Area" localSheetId="8">'7. Product Line Revenue'!$B$2:$K$6</definedName>
    <definedName name="_xlnm.Print_Area" localSheetId="9">'8. Product Line Cost of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localSheetId="9"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localSheetId="9"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localSheetId="9"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localSheetId="9"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localSheetId="9"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localSheetId="9"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localSheetId="9"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localSheetId="9"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localSheetId="9"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localSheetId="9"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localSheetId="9"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localSheetId="9"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localSheetId="9"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localSheetId="9"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localSheetId="9"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localSheetId="9"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localSheetId="9"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localSheetId="9"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localSheetId="9"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localSheetId="9"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localSheetId="9"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localSheetId="9"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localSheetId="9"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localSheetId="9"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localSheetId="9"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localSheetId="9"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localSheetId="9"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localSheetId="9"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localSheetId="9"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localSheetId="9"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9"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9"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localSheetId="9"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localSheetId="9"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9"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localSheetId="9"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localSheetId="9"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9"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localSheetId="9"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localSheetId="9"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localSheetId="9"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9"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localSheetId="9"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localSheetId="9"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localSheetId="9"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localSheetId="9"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localSheetId="9"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localSheetId="9"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localSheetId="9"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localSheetId="9"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localSheetId="9"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1" i="24" l="1"/>
  <c r="X10" i="24"/>
  <c r="X8" i="24"/>
  <c r="AA16" i="25" l="1"/>
  <c r="Y16" i="25"/>
  <c r="U16" i="25"/>
  <c r="V16" i="25"/>
  <c r="W16" i="25"/>
  <c r="X16" i="25"/>
  <c r="T16" i="25"/>
  <c r="R16" i="25"/>
  <c r="N16" i="25"/>
  <c r="O16" i="25"/>
  <c r="P16" i="25"/>
  <c r="M16" i="25"/>
  <c r="K16" i="25"/>
  <c r="K7" i="25"/>
  <c r="T11" i="24"/>
  <c r="T9" i="24"/>
  <c r="M11" i="16" l="1"/>
  <c r="O11" i="16"/>
  <c r="O10" i="16"/>
  <c r="Y28"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M18" i="17"/>
  <c r="M17" i="17"/>
  <c r="M16" i="17"/>
  <c r="M15" i="17"/>
  <c r="M14" i="17"/>
  <c r="M13" i="17"/>
  <c r="M12" i="17"/>
  <c r="M11" i="17"/>
  <c r="M10" i="17"/>
  <c r="M9" i="17"/>
  <c r="M8" i="17"/>
  <c r="M7" i="17"/>
  <c r="M6" i="17"/>
  <c r="M5" i="17"/>
  <c r="A15" i="17"/>
  <c r="A14" i="17"/>
  <c r="A13" i="17"/>
  <c r="A12" i="17"/>
  <c r="A11" i="17"/>
  <c r="A10" i="17"/>
  <c r="A9" i="17" l="1"/>
  <c r="A8" i="17"/>
  <c r="A7" i="17"/>
  <c r="A6" i="17"/>
  <c r="A5" i="17"/>
  <c r="H22" i="16"/>
  <c r="H21" i="16"/>
  <c r="F21" i="16"/>
  <c r="H20" i="16"/>
  <c r="F20" i="16"/>
  <c r="H11" i="16"/>
  <c r="F11" i="16"/>
  <c r="D11" i="16"/>
  <c r="D16" i="16" l="1"/>
  <c r="F23" i="16"/>
  <c r="F14" i="16"/>
  <c r="H23" i="16"/>
  <c r="D14" i="16"/>
  <c r="H14" i="16"/>
  <c r="D15" i="16"/>
  <c r="F15" i="16"/>
  <c r="H15" i="16"/>
  <c r="F16" i="16"/>
  <c r="H16" i="16"/>
  <c r="F17" i="16" l="1"/>
  <c r="D17" i="16"/>
  <c r="H17" i="16"/>
</calcChain>
</file>

<file path=xl/sharedStrings.xml><?xml version="1.0" encoding="utf-8"?>
<sst xmlns="http://schemas.openxmlformats.org/spreadsheetml/2006/main" count="289" uniqueCount="147">
  <si>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</si>
  <si>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</si>
  <si>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</si>
  <si>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</si>
  <si>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</si>
  <si>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</si>
  <si>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</si>
  <si>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</si>
  <si>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</si>
  <si>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</si>
  <si>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</si>
  <si>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</si>
  <si>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</si>
  <si>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</si>
  <si>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</si>
  <si>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</si>
  <si>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</si>
  <si>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</si>
  <si>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</si>
  <si>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</si>
  <si>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</si>
  <si>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</si>
  <si>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</si>
  <si>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</si>
  <si>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</si>
  <si>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</si>
  <si>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</si>
  <si>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</si>
  <si>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</si>
  <si>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</si>
  <si>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</si>
  <si>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</si>
  <si>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</si>
  <si>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</si>
  <si>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</si>
  <si>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</si>
  <si>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</si>
  <si>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</si>
  <si>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</si>
  <si>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</si>
  <si>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</si>
  <si>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</si>
  <si>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</si>
  <si>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</si>
  <si>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</si>
  <si>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</si>
  <si>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</si>
  <si>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</si>
  <si>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</si>
  <si>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</si>
  <si>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</si>
  <si>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</si>
  <si>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</si>
  <si>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</si>
  <si>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</si>
  <si>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</si>
  <si>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</si>
  <si>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</si>
  <si>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</si>
  <si>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</si>
  <si>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</si>
  <si>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</si>
  <si>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</si>
  <si>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</si>
  <si>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</si>
  <si>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</si>
  <si>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</si>
  <si>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</si>
  <si>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</si>
  <si>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</si>
  <si>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</si>
  <si>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</si>
  <si>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</si>
  <si>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</si>
  <si>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</si>
  <si>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</si>
  <si>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</si>
  <si>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Income (Loss) from Operations</t>
  </si>
  <si>
    <t>Non-GAAP Net Income (Loss)</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</si>
  <si>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</si>
  <si>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</si>
  <si>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</si>
  <si>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</si>
  <si>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</si>
  <si>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</si>
  <si>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</si>
  <si>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</si>
  <si>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</si>
  <si>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</si>
  <si>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</si>
  <si>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</si>
  <si>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</si>
  <si>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</si>
  <si>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</si>
  <si>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</si>
  <si>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</si>
  <si>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</si>
  <si>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</si>
  <si>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</si>
  <si>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</si>
  <si>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</si>
  <si>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</si>
  <si>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524d03e4-ee7b-4f77-b01d-805e7a0e21e2</t>
  </si>
  <si>
    <t>Adj. EBITDA as a % of Revenue</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</si>
  <si>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</si>
  <si>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</si>
  <si>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</si>
  <si>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</si>
  <si>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</si>
  <si>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</si>
  <si>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</si>
  <si>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</si>
  <si>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</si>
  <si>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</si>
  <si>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</si>
  <si>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</si>
  <si>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</si>
  <si>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</si>
  <si>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</si>
  <si>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</si>
  <si>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</si>
  <si>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</si>
  <si>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</si>
  <si>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Auction &amp; Assurance RPU</t>
  </si>
  <si>
    <t>Cost of Revenue ($M):</t>
  </si>
  <si>
    <t>Cost of Revenue % of Revenue:</t>
  </si>
  <si>
    <t>Total Cost of Revenue</t>
  </si>
  <si>
    <t>Total Cost of Revenue % of Revenue</t>
  </si>
  <si>
    <t>Total change year over year</t>
  </si>
  <si>
    <t>Q1-23</t>
  </si>
  <si>
    <t>Non-GAAP Product Line Cost of Revenue</t>
  </si>
  <si>
    <r>
      <rPr>
        <vertAlign val="superscript"/>
        <sz val="10"/>
        <rFont val="Arial"/>
        <family val="2"/>
      </rPr>
      <t>1</t>
    </r>
    <r>
      <rPr>
        <sz val="10"/>
        <rFont val="Arial"/>
        <family val="2"/>
      </rPr>
      <t>Costs associated with the auction marketplace and Go Green customer assurance products</t>
    </r>
  </si>
  <si>
    <r>
      <rPr>
        <vertAlign val="superscript"/>
        <sz val="10"/>
        <rFont val="Arial"/>
        <family val="2"/>
      </rPr>
      <t>2</t>
    </r>
    <r>
      <rPr>
        <sz val="10"/>
        <rFont val="Arial"/>
        <family val="2"/>
      </rPr>
      <t>Costs associated with transportation services and capital financing offerings</t>
    </r>
  </si>
  <si>
    <r>
      <rPr>
        <vertAlign val="superscript"/>
        <sz val="10"/>
        <rFont val="Arial"/>
        <family val="2"/>
      </rPr>
      <t>3</t>
    </r>
    <r>
      <rPr>
        <sz val="10"/>
        <rFont val="Arial"/>
        <family val="2"/>
      </rPr>
      <t>Costs associated with SaaS offerings and data-enabled inspection solutions</t>
    </r>
  </si>
  <si>
    <t>Acquisition-related expenses</t>
  </si>
  <si>
    <t>Q2-23</t>
  </si>
  <si>
    <t>Q3-23</t>
  </si>
  <si>
    <t>Q4-23</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</si>
  <si>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</si>
  <si>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</si>
  <si>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We define Adjusted EBITDA as net loss, adjusted to exclude: depreciation and amortization; stock-based compensation expense; interest (income) expense; provision for income taxes; other (income) expense, net; and other one-time non-recurring items, when applicable, such as acquisition-related and restructuring expenses.</t>
  </si>
  <si>
    <t xml:space="preserve">Marketplace and service cost of revenue </t>
  </si>
  <si>
    <r>
      <t>Selling, general and administrative</t>
    </r>
    <r>
      <rPr>
        <vertAlign val="superscript"/>
        <sz val="10"/>
        <color theme="1"/>
        <rFont val="Arial"/>
        <family val="2"/>
      </rPr>
      <t>1,2,5,6</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</si>
  <si>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</si>
  <si>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</si>
  <si>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</si>
  <si>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r>
      <t>Operations and technology</t>
    </r>
    <r>
      <rPr>
        <vertAlign val="superscript"/>
        <sz val="10"/>
        <color theme="1"/>
        <rFont val="Arial"/>
        <family val="2"/>
      </rPr>
      <t>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</si>
</sst>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 numFmtId="188" formatCode="_(* #,##0.0_);_(* \(#,##0.0\);_(* &quot;-&quot;??_);_(@_)"/>
  </numFmts>
  <fonts count="3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
      <left/>
      <right/>
      <top style="thin">
        <color indexed="64"/>
      </top>
      <bottom/>
      <diagonal/>
    </border>
  </borders>
  <cellStyleXfs count="33">
    <xf numFmtId="0" fontId="0" fillId="0" borderId="0"/>
    <xf numFmtId="43" fontId="6" fillId="0" borderId="0" applyFont="0" applyFill="0" applyBorder="0" applyAlignment="0" applyProtection="0"/>
    <xf numFmtId="0" fontId="7" fillId="0" borderId="0"/>
    <xf numFmtId="170" fontId="8"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9" fillId="0" borderId="0" applyNumberFormat="0" applyFill="0" applyBorder="0" applyAlignment="0" applyProtection="0"/>
    <xf numFmtId="0" fontId="8" fillId="3" borderId="0" applyNumberFormat="0" applyFont="0" applyAlignment="0" applyProtection="0"/>
    <xf numFmtId="176" fontId="8" fillId="0" borderId="0" applyFont="0" applyFill="0" applyBorder="0" applyAlignment="0" applyProtection="0"/>
    <xf numFmtId="177" fontId="8" fillId="0" borderId="0" applyFont="0" applyFill="0" applyBorder="0" applyProtection="0">
      <alignment horizontal="right"/>
    </xf>
    <xf numFmtId="0" fontId="10" fillId="0" borderId="0" applyNumberFormat="0" applyFill="0" applyBorder="0" applyProtection="0">
      <alignment vertical="top"/>
    </xf>
    <xf numFmtId="0" fontId="11" fillId="0" borderId="3" applyNumberFormat="0" applyFill="0" applyAlignment="0" applyProtection="0"/>
    <xf numFmtId="0" fontId="12" fillId="0" borderId="4" applyNumberFormat="0" applyFill="0" applyProtection="0">
      <alignment horizontal="center"/>
    </xf>
    <xf numFmtId="0" fontId="12" fillId="0" borderId="0" applyNumberFormat="0" applyFill="0" applyBorder="0" applyProtection="0">
      <alignment horizontal="left"/>
    </xf>
    <xf numFmtId="0" fontId="13" fillId="0" borderId="0" applyNumberFormat="0" applyFill="0" applyBorder="0" applyProtection="0">
      <alignment horizontal="centerContinuous"/>
    </xf>
    <xf numFmtId="44" fontId="8"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15" fillId="0" borderId="0" xfId="0" applyFont="1"/>
    <xf numFmtId="0" fontId="16" fillId="0" borderId="0" xfId="0" applyFont="1"/>
    <xf numFmtId="0" fontId="0" fillId="0" borderId="0" xfId="0" applyAlignment="1">
      <alignment horizontal="left" indent="1"/>
    </xf>
    <xf numFmtId="0" fontId="17" fillId="0" borderId="0" xfId="0" applyFont="1"/>
    <xf numFmtId="0" fontId="0" fillId="4" borderId="0" xfId="0" applyFill="1"/>
    <xf numFmtId="17" fontId="18" fillId="2" borderId="0" xfId="0" applyNumberFormat="1" applyFont="1" applyFill="1" applyAlignment="1">
      <alignment horizontal="left"/>
    </xf>
    <xf numFmtId="17" fontId="18" fillId="0" borderId="0" xfId="0" applyNumberFormat="1" applyFont="1" applyAlignment="1">
      <alignment horizontal="left"/>
    </xf>
    <xf numFmtId="0" fontId="18" fillId="2" borderId="0" xfId="0" applyFont="1" applyFill="1" applyAlignment="1">
      <alignment horizontal="center"/>
    </xf>
    <xf numFmtId="0" fontId="18" fillId="0" borderId="0" xfId="0" applyFont="1" applyAlignment="1">
      <alignment horizontal="center"/>
    </xf>
    <xf numFmtId="17" fontId="18" fillId="2" borderId="0" xfId="0" applyNumberFormat="1" applyFont="1" applyFill="1" applyAlignment="1">
      <alignment horizontal="center"/>
    </xf>
    <xf numFmtId="17" fontId="18" fillId="0" borderId="0" xfId="0" applyNumberFormat="1" applyFont="1" applyAlignment="1">
      <alignment horizontal="center"/>
    </xf>
    <xf numFmtId="17" fontId="18" fillId="0" borderId="0" xfId="0" applyNumberFormat="1" applyFont="1" applyAlignment="1">
      <alignment horizontal="center" wrapText="1"/>
    </xf>
    <xf numFmtId="17" fontId="18" fillId="0" borderId="0" xfId="0" applyNumberFormat="1" applyFont="1"/>
    <xf numFmtId="0" fontId="22"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5" fillId="0" borderId="0" xfId="0" applyFont="1" applyAlignment="1">
      <alignment horizontal="left"/>
    </xf>
    <xf numFmtId="178" fontId="0" fillId="0" borderId="0" xfId="0" applyNumberFormat="1"/>
    <xf numFmtId="0" fontId="17" fillId="0" borderId="0" xfId="0" applyFont="1" applyAlignment="1">
      <alignment horizontal="left"/>
    </xf>
    <xf numFmtId="0" fontId="25" fillId="0" borderId="0" xfId="0" applyFont="1"/>
    <xf numFmtId="17" fontId="18" fillId="5" borderId="0" xfId="0" applyNumberFormat="1" applyFont="1" applyFill="1" applyAlignment="1">
      <alignment horizontal="center" wrapText="1"/>
    </xf>
    <xf numFmtId="17" fontId="18" fillId="5" borderId="0" xfId="0" applyNumberFormat="1" applyFont="1" applyFill="1"/>
    <xf numFmtId="0" fontId="0" fillId="0" borderId="0" xfId="0" applyAlignment="1">
      <alignment horizontal="left"/>
    </xf>
    <xf numFmtId="0" fontId="17" fillId="0" borderId="0" xfId="0" applyFont="1" applyAlignment="1">
      <alignment horizontal="left" indent="1"/>
    </xf>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4" fillId="4" borderId="0" xfId="0" applyFont="1" applyFill="1" applyAlignment="1">
      <alignment horizontal="center" wrapText="1"/>
    </xf>
    <xf numFmtId="0" fontId="14" fillId="4" borderId="0" xfId="0" quotePrefix="1" applyFont="1" applyFill="1" applyAlignment="1">
      <alignment horizontal="center" wrapText="1"/>
    </xf>
    <xf numFmtId="169" fontId="0" fillId="0" borderId="0" xfId="0" applyNumberFormat="1"/>
    <xf numFmtId="0" fontId="15" fillId="0" borderId="0" xfId="0" applyFont="1" applyAlignment="1">
      <alignment horizontal="left" vertical="top" wrapText="1"/>
    </xf>
    <xf numFmtId="0" fontId="26" fillId="0" borderId="0" xfId="0" applyFont="1"/>
    <xf numFmtId="0" fontId="26" fillId="0" borderId="0" xfId="0" applyFont="1" applyAlignment="1">
      <alignment vertical="top" wrapText="1"/>
    </xf>
    <xf numFmtId="0" fontId="15"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8"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8" fillId="0" borderId="0" xfId="1" applyNumberFormat="1" applyFont="1" applyFill="1"/>
    <xf numFmtId="169" fontId="8" fillId="0" borderId="0" xfId="1" applyNumberFormat="1" applyFont="1" applyFill="1"/>
    <xf numFmtId="165" fontId="0" fillId="0" borderId="0" xfId="20" applyNumberFormat="1" applyFont="1" applyFill="1" applyBorder="1" applyAlignment="1">
      <alignment horizontal="right" vertical="center"/>
    </xf>
    <xf numFmtId="165" fontId="0" fillId="0" borderId="0" xfId="0" applyNumberFormat="1"/>
    <xf numFmtId="178" fontId="0" fillId="5" borderId="0" xfId="21" applyNumberFormat="1" applyFont="1" applyFill="1"/>
    <xf numFmtId="167" fontId="0" fillId="0" borderId="0" xfId="20" applyNumberFormat="1" applyFont="1" applyFill="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9" fontId="0" fillId="0" borderId="0" xfId="22" applyFont="1" applyFill="1"/>
    <xf numFmtId="167" fontId="0" fillId="0" borderId="0" xfId="0" applyNumberFormat="1"/>
    <xf numFmtId="9" fontId="0" fillId="0" borderId="0" xfId="0" applyNumberFormat="1"/>
    <xf numFmtId="0" fontId="27" fillId="0" borderId="0" xfId="0" applyFont="1" applyAlignment="1">
      <alignment horizontal="left"/>
    </xf>
    <xf numFmtId="9" fontId="0" fillId="0" borderId="0" xfId="22" applyFont="1"/>
    <xf numFmtId="0" fontId="14"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0" borderId="0" xfId="23" applyNumberFormat="1" applyFont="1" applyFill="1" applyBorder="1"/>
    <xf numFmtId="167" fontId="0" fillId="0" borderId="0" xfId="23" applyNumberFormat="1" applyFont="1" applyFill="1"/>
    <xf numFmtId="169" fontId="0" fillId="0" borderId="0" xfId="23" applyNumberFormat="1" applyFont="1" applyFill="1" applyBorder="1"/>
    <xf numFmtId="169" fontId="0" fillId="0" borderId="5"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8" fillId="0" borderId="0" xfId="1"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6" fontId="0" fillId="0" borderId="0" xfId="22" applyNumberFormat="1" applyFont="1" applyFill="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67" fontId="8" fillId="0" borderId="7" xfId="1" applyNumberFormat="1" applyFont="1" applyFill="1" applyBorder="1"/>
    <xf numFmtId="9" fontId="0" fillId="0" borderId="0" xfId="22" applyFont="1" applyBorder="1"/>
    <xf numFmtId="0" fontId="17" fillId="5" borderId="0" xfId="0" applyFont="1" applyFill="1"/>
    <xf numFmtId="17" fontId="18"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7" fillId="0" borderId="0" xfId="0" applyFont="1"/>
    <xf numFmtId="182" fontId="0" fillId="0" borderId="0" xfId="23" applyNumberFormat="1" applyFont="1" applyFill="1"/>
    <xf numFmtId="182" fontId="0" fillId="0" borderId="0"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9" fillId="0" borderId="0" xfId="0" applyFont="1" applyAlignment="1">
      <alignment vertical="center" wrapText="1"/>
    </xf>
    <xf numFmtId="0" fontId="15" fillId="0" borderId="0" xfId="0" applyFont="1" applyAlignment="1">
      <alignment vertical="center" wrapText="1"/>
    </xf>
    <xf numFmtId="0" fontId="30" fillId="0" borderId="0" xfId="0" applyFont="1"/>
    <xf numFmtId="0" fontId="18" fillId="2" borderId="0" xfId="0" quotePrefix="1" applyFont="1" applyFill="1" applyAlignment="1">
      <alignment horizontal="center"/>
    </xf>
    <xf numFmtId="167" fontId="8" fillId="0" borderId="0" xfId="1" applyNumberFormat="1" applyFont="1" applyFill="1" applyBorder="1"/>
    <xf numFmtId="17" fontId="19" fillId="0" borderId="0" xfId="0" applyNumberFormat="1" applyFont="1" applyAlignment="1">
      <alignment horizontal="left"/>
    </xf>
    <xf numFmtId="17" fontId="20" fillId="0" borderId="0" xfId="0" applyNumberFormat="1" applyFont="1" applyAlignment="1">
      <alignment horizontal="left"/>
    </xf>
    <xf numFmtId="0" fontId="19" fillId="0" borderId="0" xfId="2" applyFont="1" applyAlignment="1">
      <alignment horizontal="left" vertical="center" indent="1"/>
    </xf>
    <xf numFmtId="0" fontId="0" fillId="0" borderId="5" xfId="0" applyBorder="1"/>
    <xf numFmtId="0" fontId="21" fillId="0" borderId="0" xfId="2" applyFont="1" applyAlignment="1">
      <alignment horizontal="left" vertical="center" indent="3"/>
    </xf>
    <xf numFmtId="0" fontId="0" fillId="0" borderId="2" xfId="0" applyBorder="1"/>
    <xf numFmtId="0" fontId="21" fillId="0" borderId="0" xfId="0" applyFont="1" applyAlignment="1">
      <alignment wrapText="1"/>
    </xf>
    <xf numFmtId="0" fontId="23" fillId="0" borderId="0" xfId="0" applyFont="1"/>
    <xf numFmtId="0" fontId="19" fillId="0" borderId="0" xfId="0" applyFont="1" applyAlignment="1">
      <alignment horizontal="left"/>
    </xf>
    <xf numFmtId="0" fontId="21" fillId="0" borderId="0" xfId="0" applyFont="1" applyAlignment="1">
      <alignment horizontal="left" indent="1"/>
    </xf>
    <xf numFmtId="0" fontId="24" fillId="0" borderId="0" xfId="0" applyFont="1"/>
    <xf numFmtId="0" fontId="21" fillId="0" borderId="0" xfId="0" applyFont="1" applyAlignment="1">
      <alignment horizontal="left" indent="2"/>
    </xf>
    <xf numFmtId="0" fontId="21" fillId="0" borderId="0" xfId="0" applyFont="1" applyAlignment="1">
      <alignment horizontal="left" wrapText="1" indent="5"/>
    </xf>
    <xf numFmtId="9" fontId="0" fillId="0" borderId="2" xfId="22" applyFont="1" applyFill="1" applyBorder="1"/>
    <xf numFmtId="167" fontId="0" fillId="0" borderId="0" xfId="24" applyNumberFormat="1" applyFont="1" applyFill="1" applyBorder="1" applyAlignment="1">
      <alignment horizontal="right" vertical="center"/>
    </xf>
    <xf numFmtId="165" fontId="0" fillId="0" borderId="0" xfId="24" applyNumberFormat="1" applyFont="1" applyFill="1" applyBorder="1" applyAlignment="1">
      <alignment horizontal="right" vertical="center"/>
    </xf>
    <xf numFmtId="167" fontId="0" fillId="0" borderId="0" xfId="24" applyNumberFormat="1" applyFont="1" applyFill="1"/>
    <xf numFmtId="167" fontId="0" fillId="0" borderId="2" xfId="24" applyNumberFormat="1" applyFont="1" applyFill="1" applyBorder="1"/>
    <xf numFmtId="167" fontId="0" fillId="0" borderId="0" xfId="24" applyNumberFormat="1" applyFont="1" applyFill="1" applyBorder="1"/>
    <xf numFmtId="9" fontId="0" fillId="0" borderId="0" xfId="25" applyFont="1" applyFill="1" applyBorder="1"/>
    <xf numFmtId="9" fontId="0" fillId="0" borderId="0" xfId="25" applyFont="1" applyFill="1"/>
    <xf numFmtId="9" fontId="0" fillId="0" borderId="0" xfId="25" applyFont="1" applyFill="1" applyAlignment="1">
      <alignment horizontal="right"/>
    </xf>
    <xf numFmtId="9" fontId="0" fillId="0" borderId="2" xfId="25" applyFont="1" applyFill="1" applyBorder="1"/>
    <xf numFmtId="0" fontId="19" fillId="0" borderId="0" xfId="0" applyFont="1" applyAlignment="1">
      <alignment horizontal="left" indent="1"/>
    </xf>
    <xf numFmtId="168" fontId="0" fillId="4" borderId="0" xfId="0" applyNumberFormat="1" applyFill="1"/>
    <xf numFmtId="182" fontId="0" fillId="0" borderId="5" xfId="23" applyNumberFormat="1" applyFont="1" applyFill="1" applyBorder="1"/>
    <xf numFmtId="178" fontId="0" fillId="0" borderId="5" xfId="0" applyNumberFormat="1" applyBorder="1"/>
    <xf numFmtId="178" fontId="0" fillId="0" borderId="2" xfId="0" applyNumberFormat="1" applyBorder="1"/>
    <xf numFmtId="167" fontId="0" fillId="0" borderId="5" xfId="23" applyNumberFormat="1" applyFont="1" applyFill="1" applyBorder="1"/>
    <xf numFmtId="167" fontId="0" fillId="0" borderId="2" xfId="0" applyNumberFormat="1" applyBorder="1"/>
    <xf numFmtId="0" fontId="0" fillId="0" borderId="0" xfId="0" applyAlignment="1">
      <alignment wrapText="1"/>
    </xf>
    <xf numFmtId="164" fontId="0" fillId="0" borderId="0" xfId="0" applyNumberFormat="1"/>
    <xf numFmtId="164" fontId="0" fillId="0" borderId="0" xfId="2" applyNumberFormat="1" applyFont="1" applyAlignment="1">
      <alignment horizontal="right" vertical="center"/>
    </xf>
    <xf numFmtId="178" fontId="0" fillId="0" borderId="0" xfId="2" applyNumberFormat="1" applyFont="1" applyAlignment="1">
      <alignment horizontal="right" vertical="center"/>
    </xf>
    <xf numFmtId="169" fontId="31" fillId="0" borderId="0" xfId="0" applyNumberFormat="1" applyFont="1" applyAlignment="1">
      <alignment horizontal="right"/>
    </xf>
    <xf numFmtId="181" fontId="0" fillId="0" borderId="0" xfId="0" applyNumberFormat="1"/>
    <xf numFmtId="0" fontId="27" fillId="0" borderId="0" xfId="0" applyFont="1" applyAlignment="1">
      <alignment horizontal="center"/>
    </xf>
    <xf numFmtId="8" fontId="0" fillId="0" borderId="0" xfId="0" applyNumberFormat="1"/>
    <xf numFmtId="180" fontId="0" fillId="0" borderId="0" xfId="0" applyNumberFormat="1"/>
    <xf numFmtId="184" fontId="0" fillId="0" borderId="6" xfId="2" applyNumberFormat="1" applyFont="1" applyBorder="1" applyAlignment="1">
      <alignment vertical="center"/>
    </xf>
    <xf numFmtId="0" fontId="18" fillId="0" borderId="0" xfId="0" quotePrefix="1" applyFont="1" applyAlignment="1">
      <alignment horizontal="center"/>
    </xf>
    <xf numFmtId="167" fontId="0" fillId="0" borderId="0" xfId="2" applyNumberFormat="1" applyFont="1" applyAlignment="1">
      <alignment horizontal="right" vertical="center"/>
    </xf>
    <xf numFmtId="183" fontId="0" fillId="0" borderId="0" xfId="0" applyNumberFormat="1"/>
    <xf numFmtId="187" fontId="0" fillId="0" borderId="0" xfId="0" applyNumberFormat="1"/>
    <xf numFmtId="166" fontId="0" fillId="0" borderId="0" xfId="0" applyNumberFormat="1"/>
    <xf numFmtId="5" fontId="0" fillId="0" borderId="0" xfId="0" applyNumberFormat="1"/>
    <xf numFmtId="9" fontId="0" fillId="0" borderId="0" xfId="22" applyFont="1" applyFill="1" applyAlignment="1">
      <alignment horizontal="right" vertical="center"/>
    </xf>
    <xf numFmtId="178" fontId="0" fillId="0" borderId="0" xfId="20" applyNumberFormat="1" applyFont="1" applyFill="1" applyBorder="1"/>
    <xf numFmtId="182" fontId="0" fillId="0" borderId="8" xfId="23" applyNumberFormat="1" applyFont="1" applyFill="1" applyBorder="1"/>
    <xf numFmtId="167" fontId="0" fillId="0" borderId="8" xfId="23" applyNumberFormat="1" applyFont="1" applyFill="1" applyBorder="1"/>
    <xf numFmtId="167" fontId="0" fillId="0" borderId="7" xfId="23" applyNumberFormat="1" applyFont="1" applyFill="1" applyBorder="1"/>
    <xf numFmtId="0" fontId="0" fillId="0" borderId="0" xfId="20" applyNumberFormat="1" applyFont="1" applyFill="1" applyBorder="1" applyAlignment="1">
      <alignment horizontal="right" vertical="center"/>
    </xf>
    <xf numFmtId="188" fontId="0" fillId="0" borderId="0" xfId="1" applyNumberFormat="1" applyFont="1" applyFill="1"/>
    <xf numFmtId="178" fontId="27" fillId="0" borderId="0" xfId="20" applyNumberFormat="1" applyFont="1" applyFill="1" applyBorder="1"/>
  </cellXfs>
  <cellStyles count="33">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2 2" xfId="24" xr:uid="{09D05A14-3DF3-48FA-A15C-63C70419829E}"/>
    <cellStyle name="Comma 2 2 2" xfId="31" xr:uid="{614198F5-8FC9-4AE2-9A3F-72E907C4DF8E}"/>
    <cellStyle name="Comma 2 3" xfId="28" xr:uid="{FAB1141B-9206-4E84-8DFD-9A697C60F820}"/>
    <cellStyle name="Comma 3" xfId="23" xr:uid="{C217B0E4-4D81-4292-A1D9-63604EAF2EE4}"/>
    <cellStyle name="Comma 3 2" xfId="30" xr:uid="{9FC5E76C-B504-401E-ACE2-6F4255071CF3}"/>
    <cellStyle name="Comma 4" xfId="26" xr:uid="{38916DB2-9ED8-4A9E-95AB-6D4F02514ABD}"/>
    <cellStyle name="Currency" xfId="18" builtinId="4"/>
    <cellStyle name="Normal" xfId="0" builtinId="0" customBuiltin="1"/>
    <cellStyle name="Normal 2" xfId="19" xr:uid="{B1A62BDA-4837-4DB4-B88B-A49357DC24ED}"/>
    <cellStyle name="Normal 2 2" xfId="27" xr:uid="{47417E6F-3C9F-4FCF-8FA7-7486F7E086D3}"/>
    <cellStyle name="Normal 7" xfId="2" xr:uid="{00000000-0005-0000-0000-000011000000}"/>
    <cellStyle name="Percent" xfId="22" builtinId="5"/>
    <cellStyle name="Percent 2" xfId="21" xr:uid="{E436C1D1-927E-4E9E-8EBC-8C4FC6944DCD}"/>
    <cellStyle name="Percent 2 2" xfId="25" xr:uid="{6DDF3765-E971-4038-9BE5-BC6CE0AF39D6}"/>
    <cellStyle name="Percent 2 2 2" xfId="32" xr:uid="{BE989F0C-D824-4F80-9AD3-35494CCA2075}"/>
    <cellStyle name="Percent 2 3" xfId="29" xr:uid="{CB2887D9-800A-419A-AA25-27DFAF4A33F0}"/>
  </cellStyles>
  <dxfs count="6">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7.xml"/><Relationship Id="rId21" Type="http://schemas.openxmlformats.org/officeDocument/2006/relationships/externalLink" Target="externalLinks/externalLink11.xml"/><Relationship Id="rId34" Type="http://schemas.openxmlformats.org/officeDocument/2006/relationships/customXml" Target="../customXml/item2.xml"/><Relationship Id="rId42" Type="http://schemas.openxmlformats.org/officeDocument/2006/relationships/customXml" Target="../customXml/item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41"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38"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917575</xdr:colOff>
      <xdr:row>3</xdr:row>
      <xdr:rowOff>110490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949325</xdr:colOff>
      <xdr:row>3</xdr:row>
      <xdr:rowOff>73212</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55880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935990</xdr:colOff>
      <xdr:row>3</xdr:row>
      <xdr:rowOff>130175</xdr:rowOff>
    </xdr:to>
    <xdr:pic>
      <xdr:nvPicPr>
        <xdr:cNvPr id="2" name="Picture 1">
          <a:extLst>
            <a:ext uri="{FF2B5EF4-FFF2-40B4-BE49-F238E27FC236}">
              <a16:creationId xmlns:a16="http://schemas.microsoft.com/office/drawing/2014/main" id="{744FEAB5-E857-8E47-86B7-13E202C8E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84150"/>
          <a:ext cx="925195" cy="442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971A1D87-D281-9746-9DB6-D0DB7AA31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184150"/>
          <a:ext cx="921385" cy="40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E"/>
      <sheetName val="SAMPLE FOR BOB - 2"/>
      <sheetName val="SAMPLE FOR BOB - 1"/>
      <sheetName val="totops_aug_cm"/>
      <sheetName val="Combination"/>
      <sheetName val="france"/>
      <sheetName val="italy"/>
      <sheetName val="uk"/>
      <sheetName val="netherlands"/>
      <sheetName val="Sales 2003"/>
      <sheetName val="Reps"/>
      <sheetName val="WW Forecast Detail"/>
      <sheetName val="Hosting"/>
      <sheetName val="Outside Services Breakdown"/>
      <sheetName val="Equipment Rental Maintenance"/>
      <sheetName val="COS Breakdown"/>
      <sheetName val="Hosting - 008-27111"/>
      <sheetName val="Hosting - 008-27084"/>
      <sheetName val="Hosting - 125-32013"/>
      <sheetName val="Hosting - 203-32016"/>
      <sheetName val="Belgium Germany"/>
      <sheetName val="TB"/>
      <sheetName val="Corp BS p1"/>
      <sheetName val="INTERCO"/>
      <sheetName val="Bridge COGS data"/>
      <sheetName val="soc gen interest"/>
      <sheetName val="Jurassic Entries by Entity"/>
      <sheetName val="EBITDA Analysis Dec"/>
      <sheetName val="Management Report"/>
      <sheetName val="Gordon Ops Report"/>
      <sheetName val="Aiken Ops Report"/>
      <sheetName val="Atta Ops Report"/>
      <sheetName val="SG&amp;A Analysis"/>
      <sheetName val="Interco Inv Schedule"/>
      <sheetName val="Consolentries"/>
      <sheetName val="ConsolBS"/>
      <sheetName val="ConsolIS"/>
      <sheetName val="Interco Inv Schedule (2)"/>
      <sheetName val="123118 bs worksheet ties to ext"/>
      <sheetName val="Atta Prod"/>
      <sheetName val="HEADINGS"/>
      <sheetName val="VARIABLES"/>
      <sheetName val="EBITDA Summary Consolidated"/>
      <sheetName val="EBITDA Summary DD"/>
      <sheetName val="EBITDA Summary KG"/>
      <sheetName val="EBITDA Summary KA"/>
      <sheetName val="EBITDA Summary Atta"/>
      <sheetName val="EBITDA Summary All"/>
      <sheetName val="PHCM Analysis"/>
      <sheetName val="Merit Covenants"/>
      <sheetName val="MgAlSil Div CM"/>
      <sheetName val="Avg fixed costs"/>
      <sheetName val="Merit YTD Oct"/>
      <sheetName val="Merit CM Oct"/>
      <sheetName val="Merit YTD Sep"/>
      <sheetName val="Merit CM Sep"/>
      <sheetName val="Merit YTD Aug"/>
      <sheetName val="Merit CM Aug"/>
      <sheetName val="Merit YTD Jul"/>
      <sheetName val="Merit CM Jul"/>
      <sheetName val="Merit YTD Jun"/>
      <sheetName val="Merit CM Jun"/>
      <sheetName val="PPA and audit adjustments"/>
      <sheetName val="GGC YTD Dec"/>
      <sheetName val="GGC CM Dec"/>
      <sheetName val="GGC YTD Nov"/>
      <sheetName val="GGC CM Nov"/>
      <sheetName val="GGC YTD Oct"/>
      <sheetName val="GGC CM Oct"/>
      <sheetName val="GGC YTD Sep"/>
      <sheetName val="GGC CM Sep"/>
      <sheetName val="GGC YTD Aug"/>
      <sheetName val="GGC CM Aug"/>
      <sheetName val="GGC YTD Jul"/>
      <sheetName val="GGC CM Jul"/>
      <sheetName val="GGC YTD Jun"/>
      <sheetName val="GGC CM Jun"/>
      <sheetName val="GGC YTD May"/>
      <sheetName val="GGC CM May"/>
      <sheetName val="Merit YTD Apr"/>
      <sheetName val="Merit CM Apr"/>
      <sheetName val="Merit YTD Mar"/>
      <sheetName val="Merit YTD Feb"/>
      <sheetName val="Merit CM Feb"/>
      <sheetName val="Merit YTD Jan"/>
      <sheetName val="RE Rollforward"/>
      <sheetName val="Merit CM Mar"/>
      <sheetName val="GGC YTD Apr"/>
      <sheetName val="GGC Month Apr"/>
      <sheetName val="Adj EBITDA"/>
      <sheetName val="CY&amp;PY Balance Sheets"/>
      <sheetName val="allowed addbacks"/>
      <sheetName val="Financing"/>
      <sheetName val="GGC YTD Mar"/>
      <sheetName val="GGC Month Mar"/>
      <sheetName val="GGC YTD Feb"/>
      <sheetName val="GGC Month Feb"/>
      <sheetName val="GGC YTD Jan"/>
      <sheetName val="Key metrics"/>
      <sheetName val="JAC Consol BS p1-2"/>
      <sheetName val="Members' Equity p5"/>
      <sheetName val="Consol Cash Flow p6"/>
      <sheetName val="Covenent Calculation New p7"/>
      <sheetName val="Covenent Calculation Old p7 (2"/>
      <sheetName val="Capital Lease Pymnts"/>
      <sheetName val="Principal Pymnts"/>
      <sheetName val="Capital Exp Summ"/>
      <sheetName val="Fixed Asset Additions PY"/>
      <sheetName val="Covenants"/>
      <sheetName val="Unfinanced Capex"/>
      <sheetName val="Consol Cash Flow p6 (2)"/>
      <sheetName val="Cash bridge"/>
      <sheetName val="Fixed Asset Listing p7"/>
      <sheetName val="CY Fixed Assets"/>
      <sheetName val="AMI IS YTD"/>
      <sheetName val="Board IS YTD"/>
      <sheetName val="AMI BS Consol"/>
      <sheetName val="Board BS"/>
      <sheetName val="Board IS DIST CM"/>
      <sheetName val="YTD Eliminations"/>
      <sheetName val="Borrowing Base"/>
      <sheetName val="Budget-AMI Consolidated P&amp;L"/>
      <sheetName val="Consolidated DD Budget IS"/>
      <sheetName val="JAC P&amp;L BUD"/>
      <sheetName val="JAC BS BUD"/>
      <sheetName val="Corp + Jurassic BS"/>
      <sheetName val="Corp + Jurassic IS"/>
      <sheetName val="Jurassic BS"/>
      <sheetName val="Jurassic IS"/>
      <sheetName val="AMI Parent  Budget BS"/>
      <sheetName val="Corp OH-G&amp;A by Dept"/>
      <sheetName val="Corp IS p2"/>
      <sheetName val="Corp-G&amp;A-CON p3"/>
      <sheetName val="Corp-A&amp;A-110 p4"/>
      <sheetName val="Corp-EXEC-120 p5"/>
      <sheetName val="Corp-HR-TRAIN SUMM P6"/>
      <sheetName val="Corp-Strat Growth 125"/>
      <sheetName val="Corp-HR-130 p6"/>
      <sheetName val="Corp-Training-150 p8"/>
      <sheetName val="Corp-Safety-140 p7"/>
      <sheetName val="Corp-Operations Sum - p8"/>
      <sheetName val="Corp-Cust Operations-155 p8"/>
      <sheetName val="Corp-Cust Response-160 p12"/>
      <sheetName val="Corp-QMS-170 p9"/>
      <sheetName val="Corp-Logistics-180 p10"/>
      <sheetName val="Corp-Cust Service -190 p11"/>
      <sheetName val="Corp-Purchasing-200 p12"/>
      <sheetName val="Corp-MIS-210 p13"/>
      <sheetName val="Corp-Man &amp; Engineer-230 p14"/>
      <sheetName val="Corp-Allocated Accntg -240 p16"/>
      <sheetName val="Corp-Reserves (AMTEC)-260 p15"/>
      <sheetName val="Corp-Maint-270 p21"/>
      <sheetName val="Corp- NA Sales-270 p16"/>
      <sheetName val="Corp-Sales-S. Amer p18"/>
      <sheetName val="Product Mgmt (rollup) p20"/>
      <sheetName val="PM Exec 290 p17"/>
      <sheetName val="PM Kaolin 300 p22"/>
      <sheetName val="PM 310 Bus Devel p18"/>
      <sheetName val="PM Actigel Min &amp; Pip 320 p22"/>
      <sheetName val="PMAtta &amp; Indu Actigel 330 p25"/>
      <sheetName val="Budget-Corp OH Dept"/>
      <sheetName val="Budget-Dist Div BS"/>
      <sheetName val="Budget Dist Summary IS"/>
      <sheetName val="DD-SALES Budget"/>
      <sheetName val="Dist-BS p1"/>
      <sheetName val="Budget-DIST DIV HV Group"/>
      <sheetName val="Dist-IS p2"/>
      <sheetName val="Dist CF p3"/>
      <sheetName val="DD GP p4"/>
      <sheetName val="G&amp;A by Dept"/>
      <sheetName val="Dist-Turkey Office-140 p7"/>
      <sheetName val="Dist- Sales rollup p8"/>
      <sheetName val="Dist- NA Sales 150 p9"/>
      <sheetName val="Dist- SA Sales 160 p10"/>
      <sheetName val="Dist- Asia Sales 170 p11 "/>
      <sheetName val="Dist- Af Eu Sales p12"/>
      <sheetName val="Dist-CHINA-(old)"/>
      <sheetName val="Dist G&amp;A p5"/>
      <sheetName val="Budget-HV DIST DIV Dept"/>
      <sheetName val="Budget Aiken BS"/>
      <sheetName val="Budget GKaolin Div Depts"/>
      <sheetName val="Budget Gordon BS"/>
      <sheetName val="Kaolin Div Com-BS p1"/>
      <sheetName val="Gordon -BS p2"/>
      <sheetName val="Aiken-BS p3"/>
      <sheetName val="Kaolin Div Com-IS p4"/>
      <sheetName val="Gordon-IS p5"/>
      <sheetName val="Aiken-IS p6"/>
      <sheetName val="Gordon cash flow p7"/>
      <sheetName val="Aiken cash flow p8"/>
      <sheetName val="Gordon Product Data p9"/>
      <sheetName val="Aiken Product Data p10"/>
      <sheetName val="Gordon-GP p11"/>
      <sheetName val="Aiken-GP p12"/>
      <sheetName val="Gordon-CM p13-15"/>
      <sheetName val="Aiken-CM p16-18"/>
      <sheetName val="Gordon-Blended Cost Crude p19"/>
      <sheetName val="GKaolin-105-Purchased Clay p20"/>
      <sheetName val="GKaolin-Cost Intern Crude p21"/>
      <sheetName val="GKaolin-110-Mining p22"/>
      <sheetName val="GKaolin-115-Prospecting p23"/>
      <sheetName val="GKaolin-120-Milling p24"/>
      <sheetName val="GKaolin-140-Lab p25"/>
      <sheetName val="GKaolin-Total Prod p26"/>
      <sheetName val="GKaolin-125-Bulk Loading p27"/>
      <sheetName val="GKaolin-130&amp;135-Bagging p28"/>
      <sheetName val="GKaolin-170-Maintenance p29"/>
      <sheetName val="GKaolin-Consol Admin "/>
      <sheetName val="GKaolin-150-Admin p30"/>
      <sheetName val="GKaolin-160-Selling p31"/>
      <sheetName val="GKaolin Supp Info p32"/>
      <sheetName val="AKaolin-105-Purchased Clay p33"/>
      <sheetName val="AKaolin-120-Milling p34"/>
      <sheetName val="AKaolin-140-Lab p35"/>
      <sheetName val="AKaolin-Total Prod p36"/>
      <sheetName val="AKaolin-125-Bulk Loading p37"/>
      <sheetName val="AKaolin-130&amp;135-Bagging p38"/>
      <sheetName val="AKaolin-136-PolyBagging p39"/>
      <sheetName val="AKaolin-170-Maintenance p40"/>
      <sheetName val="AKaolin-Consol Admin"/>
      <sheetName val="AKaolin-150-Admin p41"/>
      <sheetName val="AKaolin-160-Selling p42"/>
      <sheetName val="ITCJ-BS p1"/>
      <sheetName val="ITCJ-IS-US$ p2"/>
      <sheetName val="ITCJ-IS-YEN p3"/>
      <sheetName val="ITCJ-G&amp;A-US$ p4"/>
      <sheetName val="ITCJ-G&amp;A-YEN p5"/>
      <sheetName val="Budget AKaolin Div Depts"/>
      <sheetName val="Budget-ATTAPULGITE-BS"/>
      <sheetName val="Budget-Attapulgite"/>
      <sheetName val="ATTA-BS p1"/>
      <sheetName val="ATTA-IS p2"/>
      <sheetName val=" ATTA-CF p3"/>
      <sheetName val="ATTA-GrossProfit p4"/>
      <sheetName val="ATTA - Cost Allocation p5"/>
      <sheetName val="ATTA - Cost Allocation p6"/>
      <sheetName val="ATTA - CM p7,8,9"/>
      <sheetName val="ATTA-Total Prod p10"/>
      <sheetName val="ATTA-GP-Milling-120 p11"/>
      <sheetName val="ATTA-GP-Lab-140 p12"/>
      <sheetName val="ATTA-125-Bulk Loading p13"/>
      <sheetName val="ATTA-GP-SmallBag-135 p"/>
      <sheetName val="ATTA-GP-BulkBag-130 p14"/>
      <sheetName val="ATTA-Maint-170 p15"/>
      <sheetName val="ATTA-ACR Production-200"/>
      <sheetName val="ATTA-ACR rollup p15"/>
      <sheetName val="ATTA-Doris White 202 p 16"/>
      <sheetName val="ATTA-Amsterdam p 17"/>
      <sheetName val="ATTA-Viola mine 201 p 18"/>
      <sheetName val="ATTA-Coastal mine 200 p 19"/>
      <sheetName val="ATTA-Con G&amp;A p20"/>
      <sheetName val="ATTA-QUINCY-ADM-150 p21"/>
      <sheetName val="ATTA-SELLING-160 p22"/>
      <sheetName val="ATTA-WHSE-220 p23"/>
      <sheetName val="ATTA-Logistics-210 p24"/>
      <sheetName val="MgAlSil Reforecast"/>
      <sheetName val="MgAlSil Consol BS"/>
      <sheetName val="MgAlSil Consol IS"/>
      <sheetName val="MgAlSil Elim BS"/>
      <sheetName val="Mag Sales bud by cust POUNDS"/>
      <sheetName val="MgAlSil Elim IS"/>
      <sheetName val="Budget MgAlSil USA BS"/>
      <sheetName val="MgAlSil Sales Budget"/>
      <sheetName val="BugMag BS assuming us only"/>
      <sheetName val="MgAlSil Lb and Ltr sold"/>
      <sheetName val="Mg Sales to Aus"/>
      <sheetName val="MgAlSil sales summbudget"/>
      <sheetName val="MgAlSil Div BS"/>
      <sheetName val="MgAlSil Div IS"/>
      <sheetName val="MgAlSil Div GP"/>
      <sheetName val="MgAlSil G&amp;A consol"/>
      <sheetName val="MgAlSil 120 Executive"/>
      <sheetName val="MgAlSil 220 Sales"/>
      <sheetName val="MgAlSil 260 Bus Devel"/>
      <sheetName val="MgAlSil 170 Maintenance"/>
      <sheetName val="MgAlSil 150 Admin"/>
      <sheetName val="MgAlSil 160 Selling"/>
      <sheetName val="MgAlSil 280 Australia "/>
      <sheetName val="Bud Mag Bus Dev dept"/>
      <sheetName val="Bud MgAlSil Exec Dept"/>
      <sheetName val="Bud MgAlSil Sales Dept"/>
      <sheetName val="Bud MgAlSil BusDev"/>
      <sheetName val="Budget MgAlSil GP"/>
      <sheetName val="Budget-ITCT"/>
      <sheetName val="Budget Mag GP US"/>
      <sheetName val="OZ reforecast"/>
      <sheetName val="MAG 2016 BUDGET"/>
      <sheetName val="Oz sales"/>
      <sheetName val="MgOz Bud BS USD"/>
      <sheetName val="Budget MgAlSil IS"/>
      <sheetName val="OZ-Bal Sheet-(US$) p1 "/>
      <sheetName val="OZ-IS-(US$) p2"/>
      <sheetName val="OZ-US$ p3"/>
      <sheetName val="OZ-US$ exec 120"/>
      <sheetName val="OZ-US$ biz dev 220"/>
      <sheetName val="OZ-US$ lab 260"/>
      <sheetName val="OZ-Aus$ p4"/>
      <sheetName val="OZ-AUD exec 120 "/>
      <sheetName val="OZ-AUD biz dev 220"/>
      <sheetName val="OZ-Aus$ lab 260"/>
      <sheetName val="MgOz Bud Exec AUD &amp; USD"/>
      <sheetName val="MgOz Budget IS USD"/>
      <sheetName val="MgOz Bud Bus Dev AUD &amp; USD"/>
      <sheetName val="MgOz Bud SGA cons AUD"/>
      <sheetName val="MgOz Bud Lab AUD &amp; USD"/>
      <sheetName val="MgOZ Bud SGA cons USD"/>
      <sheetName val="Budget-Taiwan USD"/>
      <sheetName val="AMIT-BS-CON p1"/>
      <sheetName val="AMIT-IS-CON p2"/>
      <sheetName val="AMIT-IS-US$ p3"/>
      <sheetName val="USD Dept 110 p4"/>
      <sheetName val="USD Dept 120 p5"/>
      <sheetName val="AMIT-BS-NT$ p6"/>
      <sheetName val="AMIT-IS-NT$ p7"/>
      <sheetName val="NT Dept 110 p8"/>
      <sheetName val="NT Dept 120 p9"/>
      <sheetName val="Budget-Taiwan NT "/>
      <sheetName val="TW Bud Dept 110 NT"/>
      <sheetName val="TW Bud Dep 120 NT"/>
      <sheetName val="AMIT-IS-USA p3"/>
      <sheetName val="AMIT-IS-US$ (Strauss)"/>
      <sheetName val="AMIT-IS-NT$ (Strauss)"/>
      <sheetName val="BUD Taiw 2017 bu dept"/>
      <sheetName val="China-BS-CON p1"/>
      <sheetName val="China-IS-CON (US$) p2"/>
      <sheetName val="China-US$ p3"/>
      <sheetName val="China-CNY$ p4"/>
      <sheetName val="China IS US$ BUDGET"/>
      <sheetName val="China expenses CNY BUDGET"/>
      <sheetName val="China BS US$ BUDGET"/>
      <sheetName val="AMI Consolidated-BS-PY"/>
      <sheetName val="AMI Consolidated-IS-PY"/>
      <sheetName val="GKaolin BS PY"/>
      <sheetName val="AKaolin BS PY"/>
      <sheetName val="Gkaolin IS &amp; Depts PY"/>
      <sheetName val="Akaolin IS &amp; Depts PY"/>
      <sheetName val="Atta-BS-PY"/>
      <sheetName val="Atta-IS-PY"/>
      <sheetName val="AMI Corp-BS-PY"/>
      <sheetName val="AMI Corp-IS-PY"/>
      <sheetName val="Dist-BS-PY"/>
      <sheetName val="Dist-IS-PY"/>
      <sheetName val="AMIJ-BS-PY"/>
      <sheetName val="AMIJ-IS-PY"/>
      <sheetName val="AMIT-BS-PY"/>
      <sheetName val="AMIT-IS-PY"/>
      <sheetName val="China-BS-PY "/>
      <sheetName val="China-IS-PY"/>
      <sheetName val="MgAlSil-BS-PY"/>
      <sheetName val="MgAlSil-IS-PY"/>
      <sheetName val="Aus BS-PY"/>
      <sheetName val="Aus IS PY"/>
      <sheetName val="OP #s"/>
      <sheetName val="Budget Dist Summary BS"/>
      <sheetName val="Budget ITCJ-BS"/>
      <sheetName val="Budget-ITCJ PL"/>
      <sheetName val="Budget-GF"/>
      <sheetName val="Bud MgAlSil SGA"/>
      <sheetName val="Sheet4"/>
      <sheetName val="Sheet1"/>
      <sheetName val="Reforecast-AMI Consolidated P&amp;L"/>
      <sheetName val="Gordon reforecast 2015"/>
      <sheetName val="Aiken reforecast 2015"/>
      <sheetName val="Atta reforecast 2015"/>
      <sheetName val="Corp Reforecast"/>
      <sheetName val="DD Reforecast"/>
      <sheetName val="Div HV PL reforecast"/>
      <sheetName val="Gordon Reforecast"/>
      <sheetName val="Aiken Reforecast"/>
      <sheetName val="Attapulgite Reforecast"/>
      <sheetName val="MgAlSil GP"/>
      <sheetName val="Mg Cons G&amp;A"/>
      <sheetName val="Mg Exec"/>
      <sheetName val="Mg NA Sales"/>
      <sheetName val="Mg Biz Dev"/>
      <sheetName val="Mg Aus"/>
      <sheetName val="Sheet3"/>
      <sheetName val="UPCO"/>
      <sheetName val="EBITDA Accrual"/>
      <sheetName val="Merit BS Comparis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 val="Adj Comb IS"/>
      <sheetName val="Summary Fins Output"/>
      <sheetName val="Football Field"/>
      <sheetName val="Cash Flow"/>
      <sheetName val="Model"/>
      <sheetName val="19. Shrink"/>
      <sheetName val="19_28. FY 2012 Avg. Trans"/>
      <sheetName val="35. Store Openings Summary"/>
      <sheetName val="45. Historical Financials"/>
      <sheetName val="35. Store Openings (New Capex)"/>
      <sheetName val="CIM Consolidated-Summary"/>
      <sheetName val="CIM Adjust"/>
    </sheetNames>
    <sheetDataSet>
      <sheetData sheetId="0">
        <row r="1">
          <cell r="A1" t="str">
            <v>Solarsoft Model – Output</v>
          </cell>
        </row>
      </sheetData>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 val="Projection Summary"/>
      <sheetName val="CITP Output"/>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 val="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topLeftCell="A7" zoomScaleNormal="100" workbookViewId="0">
      <selection activeCell="B11" sqref="B11"/>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32</v>
      </c>
    </row>
    <row r="7" spans="2:2" ht="90" x14ac:dyDescent="0.15">
      <c r="B7" s="33" t="s">
        <v>120</v>
      </c>
    </row>
    <row r="9" spans="2:2" x14ac:dyDescent="0.15">
      <c r="B9" s="34" t="s">
        <v>33</v>
      </c>
    </row>
    <row r="10" spans="2:2" ht="90" x14ac:dyDescent="0.15">
      <c r="B10" s="104" t="s">
        <v>115</v>
      </c>
    </row>
    <row r="11" spans="2:2" ht="45" x14ac:dyDescent="0.15">
      <c r="B11" s="104" t="s">
        <v>140</v>
      </c>
    </row>
    <row r="12" spans="2:2" ht="135" x14ac:dyDescent="0.15">
      <c r="B12" s="104" t="s">
        <v>138</v>
      </c>
    </row>
    <row r="13" spans="2:2" ht="370" x14ac:dyDescent="0.15">
      <c r="B13" s="105" t="s">
        <v>139</v>
      </c>
    </row>
    <row r="14" spans="2:2" ht="15" x14ac:dyDescent="0.15">
      <c r="B14" s="35" t="s">
        <v>31</v>
      </c>
    </row>
    <row r="15" spans="2:2" ht="30" x14ac:dyDescent="0.15">
      <c r="B15" s="36" t="s">
        <v>81</v>
      </c>
    </row>
    <row r="16" spans="2:2" ht="15" customHeight="1" x14ac:dyDescent="0.15">
      <c r="B16" s="33"/>
    </row>
    <row r="17" spans="2:2" x14ac:dyDescent="0.15">
      <c r="B17" s="2" t="s">
        <v>24</v>
      </c>
    </row>
    <row r="18" spans="2:2" ht="75" x14ac:dyDescent="0.15">
      <c r="B18" s="36" t="s">
        <v>121</v>
      </c>
    </row>
    <row r="19" spans="2:2" x14ac:dyDescent="0.15">
      <c r="B19" s="36"/>
    </row>
    <row r="20" spans="2:2" x14ac:dyDescent="0.15">
      <c r="B20" s="2" t="s">
        <v>23</v>
      </c>
    </row>
    <row r="21" spans="2:2" ht="129" customHeight="1" x14ac:dyDescent="0.15">
      <c r="B21" s="36" t="s">
        <v>122</v>
      </c>
    </row>
    <row r="22" spans="2:2" x14ac:dyDescent="0.15">
      <c r="B22" s="3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197-F7DF-2346-850D-15153F833484}">
  <dimension ref="A1:Y29"/>
  <sheetViews>
    <sheetView showGridLines="0" zoomScaleNormal="100" workbookViewId="0">
      <selection activeCell="D47" sqref="D47"/>
    </sheetView>
  </sheetViews>
  <sheetFormatPr baseColWidth="10" defaultColWidth="9.5" defaultRowHeight="13" x14ac:dyDescent="0.15"/>
  <cols>
    <col min="1" max="1" width="5.1640625" customWidth="1"/>
    <col min="2" max="2" width="37.164062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20" width="7.6640625" customWidth="1"/>
    <col min="21" max="21" width="1.6640625" customWidth="1"/>
    <col min="22" max="22" width="7.6640625" customWidth="1"/>
    <col min="23" max="23" width="1.6640625" customWidth="1"/>
    <col min="24" max="24" width="1" customWidth="1"/>
  </cols>
  <sheetData>
    <row r="1" spans="2:24" x14ac:dyDescent="0.15">
      <c r="X1" s="18"/>
    </row>
    <row r="2" spans="2:24" x14ac:dyDescent="0.15">
      <c r="B2" s="3"/>
      <c r="L2" s="4"/>
      <c r="M2" s="4"/>
      <c r="N2" s="4"/>
      <c r="O2" s="4"/>
      <c r="P2" s="4"/>
      <c r="Q2" s="4"/>
      <c r="R2" s="4"/>
      <c r="S2" s="4"/>
      <c r="T2" s="4"/>
      <c r="U2" s="4"/>
      <c r="V2" s="4"/>
      <c r="W2" s="4"/>
      <c r="X2" s="92"/>
    </row>
    <row r="3" spans="2:24" x14ac:dyDescent="0.15">
      <c r="B3" s="3"/>
      <c r="L3" s="4"/>
      <c r="M3" s="4"/>
      <c r="N3" s="4"/>
      <c r="O3" s="4"/>
      <c r="P3" s="4"/>
      <c r="Q3" s="4"/>
      <c r="R3" s="4"/>
      <c r="S3" s="4"/>
      <c r="T3" s="4"/>
      <c r="U3" s="4"/>
      <c r="V3" s="4"/>
      <c r="W3" s="4"/>
      <c r="X3" s="92"/>
    </row>
    <row r="4" spans="2:24" x14ac:dyDescent="0.15">
      <c r="B4" s="3"/>
      <c r="D4" s="145"/>
      <c r="L4" s="4"/>
      <c r="M4" s="145"/>
      <c r="N4" s="4"/>
      <c r="O4" s="145"/>
      <c r="P4" s="4"/>
      <c r="Q4" s="4"/>
      <c r="R4" s="4"/>
      <c r="S4" s="4"/>
      <c r="T4" s="4"/>
      <c r="U4" s="4"/>
      <c r="V4" s="4"/>
      <c r="W4" s="4"/>
      <c r="X4" s="92"/>
    </row>
    <row r="5" spans="2:24" x14ac:dyDescent="0.15">
      <c r="B5" s="6" t="s">
        <v>130</v>
      </c>
      <c r="C5" s="7"/>
      <c r="D5" s="8">
        <v>2019</v>
      </c>
      <c r="E5" s="9"/>
      <c r="F5" s="8">
        <v>2020</v>
      </c>
      <c r="G5" s="11"/>
      <c r="H5" s="8">
        <v>2021</v>
      </c>
      <c r="I5" s="9"/>
      <c r="J5" s="10" t="s">
        <v>95</v>
      </c>
      <c r="K5" s="10" t="s">
        <v>105</v>
      </c>
      <c r="L5" s="10" t="s">
        <v>107</v>
      </c>
      <c r="M5" s="10" t="s">
        <v>119</v>
      </c>
      <c r="N5" s="11"/>
      <c r="O5" s="107">
        <v>2022</v>
      </c>
      <c r="P5" s="11"/>
      <c r="Q5" s="10" t="s">
        <v>129</v>
      </c>
      <c r="R5" s="10" t="s">
        <v>135</v>
      </c>
      <c r="S5" s="10" t="s">
        <v>136</v>
      </c>
      <c r="T5" s="10" t="s">
        <v>137</v>
      </c>
      <c r="U5" s="149"/>
      <c r="V5" s="107">
        <v>2023</v>
      </c>
      <c r="W5" s="11"/>
      <c r="X5" s="93"/>
    </row>
    <row r="6" spans="2:24" ht="10.25" customHeight="1" x14ac:dyDescent="0.15">
      <c r="B6" s="7"/>
      <c r="C6" s="7"/>
      <c r="D6" s="13"/>
      <c r="E6" s="13"/>
      <c r="G6" s="13"/>
      <c r="H6" s="13"/>
      <c r="I6" s="13"/>
      <c r="L6" s="13"/>
      <c r="M6" s="13"/>
      <c r="N6" s="13"/>
      <c r="O6" s="13"/>
      <c r="P6" s="13"/>
      <c r="Q6" s="13"/>
      <c r="R6" s="13"/>
      <c r="S6" s="13"/>
      <c r="T6" s="13"/>
      <c r="U6" s="13"/>
      <c r="V6" s="13"/>
      <c r="W6" s="13"/>
      <c r="X6" s="24"/>
    </row>
    <row r="7" spans="2:24" ht="13.25" customHeight="1" x14ac:dyDescent="0.15">
      <c r="B7" s="4" t="s">
        <v>124</v>
      </c>
      <c r="C7" s="7"/>
      <c r="D7" s="13"/>
      <c r="E7" s="13"/>
      <c r="G7" s="13"/>
      <c r="H7" s="13"/>
      <c r="I7" s="13"/>
      <c r="L7" s="13"/>
      <c r="M7" s="13"/>
      <c r="N7" s="13"/>
      <c r="O7" s="13"/>
      <c r="P7" s="13"/>
      <c r="Q7" s="13"/>
      <c r="R7" s="13"/>
      <c r="S7" s="13"/>
      <c r="T7" s="13"/>
      <c r="U7" s="13"/>
      <c r="V7" s="13"/>
      <c r="W7" s="13"/>
      <c r="X7" s="24"/>
    </row>
    <row r="8" spans="2:24" ht="13.25" customHeight="1" x14ac:dyDescent="0.15">
      <c r="B8" s="3" t="s">
        <v>108</v>
      </c>
      <c r="D8" s="123">
        <v>25000000</v>
      </c>
      <c r="E8" s="150"/>
      <c r="F8" s="123">
        <v>40600000</v>
      </c>
      <c r="G8" s="150"/>
      <c r="H8" s="123">
        <v>66200000</v>
      </c>
      <c r="I8" s="124"/>
      <c r="J8" s="123">
        <v>20300000</v>
      </c>
      <c r="K8" s="123">
        <v>22100000</v>
      </c>
      <c r="L8" s="123">
        <v>19500000</v>
      </c>
      <c r="M8" s="123">
        <v>19500000</v>
      </c>
      <c r="N8" s="123"/>
      <c r="O8" s="123">
        <v>81300000</v>
      </c>
      <c r="P8" s="123"/>
      <c r="Q8" s="123">
        <v>20300000</v>
      </c>
      <c r="R8" s="123">
        <v>22400000</v>
      </c>
      <c r="S8" s="123">
        <v>21900000</v>
      </c>
      <c r="T8" s="123">
        <v>22400000</v>
      </c>
      <c r="U8" s="123"/>
      <c r="V8" s="123">
        <v>87000000</v>
      </c>
      <c r="W8" s="87"/>
      <c r="X8" s="94"/>
    </row>
    <row r="9" spans="2:24" ht="15" x14ac:dyDescent="0.15">
      <c r="B9" s="3" t="s">
        <v>109</v>
      </c>
      <c r="D9" s="123">
        <v>57700000</v>
      </c>
      <c r="E9" s="151"/>
      <c r="F9" s="123">
        <v>61700000</v>
      </c>
      <c r="G9" s="17"/>
      <c r="H9" s="123">
        <v>121000000</v>
      </c>
      <c r="I9" s="17"/>
      <c r="J9" s="123">
        <v>35200000</v>
      </c>
      <c r="K9" s="123">
        <v>36800000</v>
      </c>
      <c r="L9" s="123">
        <v>32800000</v>
      </c>
      <c r="M9" s="123">
        <v>27900000</v>
      </c>
      <c r="N9" s="123"/>
      <c r="O9" s="123">
        <v>132700000</v>
      </c>
      <c r="P9" s="123"/>
      <c r="Q9" s="123">
        <v>33500000</v>
      </c>
      <c r="R9" s="123">
        <v>35500000</v>
      </c>
      <c r="S9" s="123">
        <v>33300000</v>
      </c>
      <c r="T9" s="123">
        <v>32800000</v>
      </c>
      <c r="U9" s="123"/>
      <c r="V9" s="123">
        <v>135100000</v>
      </c>
      <c r="W9" s="87"/>
      <c r="X9" s="94"/>
    </row>
    <row r="10" spans="2:24" ht="15" x14ac:dyDescent="0.15">
      <c r="B10" s="3" t="s">
        <v>110</v>
      </c>
      <c r="D10" s="123">
        <v>100000</v>
      </c>
      <c r="F10" s="123">
        <v>10700000</v>
      </c>
      <c r="G10" s="45"/>
      <c r="H10" s="123">
        <v>17300000</v>
      </c>
      <c r="I10" s="125"/>
      <c r="J10" s="123">
        <v>5300000</v>
      </c>
      <c r="K10" s="123">
        <v>5500000</v>
      </c>
      <c r="L10" s="123">
        <v>6000000</v>
      </c>
      <c r="M10" s="123">
        <v>5200000</v>
      </c>
      <c r="N10" s="123"/>
      <c r="O10" s="123">
        <v>22000000</v>
      </c>
      <c r="P10" s="123"/>
      <c r="Q10" s="123">
        <v>5700000</v>
      </c>
      <c r="R10" s="123">
        <v>5600000</v>
      </c>
      <c r="S10" s="123">
        <v>5000000</v>
      </c>
      <c r="T10" s="123">
        <v>5100000</v>
      </c>
      <c r="U10" s="123"/>
      <c r="V10" s="123">
        <v>21400000</v>
      </c>
      <c r="W10" s="87"/>
      <c r="X10" s="94"/>
    </row>
    <row r="11" spans="2:24" ht="14" thickBot="1" x14ac:dyDescent="0.2">
      <c r="B11" s="80" t="s">
        <v>126</v>
      </c>
      <c r="D11" s="126">
        <v>82800000</v>
      </c>
      <c r="E11" s="20"/>
      <c r="F11" s="126">
        <v>113000000</v>
      </c>
      <c r="G11" s="20"/>
      <c r="H11" s="126">
        <v>204400000</v>
      </c>
      <c r="I11" s="125"/>
      <c r="J11" s="126">
        <v>60800000</v>
      </c>
      <c r="K11" s="126">
        <v>64300000</v>
      </c>
      <c r="L11" s="126">
        <v>58300000</v>
      </c>
      <c r="M11" s="126">
        <v>52600000</v>
      </c>
      <c r="N11" s="127"/>
      <c r="O11" s="126">
        <v>236000000</v>
      </c>
      <c r="P11" s="127"/>
      <c r="Q11" s="126">
        <v>59500000</v>
      </c>
      <c r="R11" s="126">
        <v>63500000</v>
      </c>
      <c r="S11" s="126">
        <v>60100000</v>
      </c>
      <c r="T11" s="126">
        <v>60400000</v>
      </c>
      <c r="U11" s="127"/>
      <c r="V11" s="126">
        <v>243500000</v>
      </c>
      <c r="W11" s="89"/>
      <c r="X11" s="95"/>
    </row>
    <row r="12" spans="2:24" ht="5" customHeight="1" thickTop="1" x14ac:dyDescent="0.15">
      <c r="F12" s="150"/>
      <c r="G12" s="150"/>
      <c r="H12" s="150"/>
      <c r="I12" s="150"/>
      <c r="X12" s="18"/>
    </row>
    <row r="13" spans="2:24" ht="15" customHeight="1" x14ac:dyDescent="0.15">
      <c r="B13" s="4" t="s">
        <v>125</v>
      </c>
      <c r="F13" s="150"/>
      <c r="G13" s="150"/>
      <c r="H13" s="150"/>
      <c r="I13" s="150"/>
      <c r="X13" s="18"/>
    </row>
    <row r="14" spans="2:24" x14ac:dyDescent="0.15">
      <c r="B14" s="60" t="s">
        <v>83</v>
      </c>
      <c r="D14" s="62">
        <v>0.37</v>
      </c>
      <c r="E14" s="62"/>
      <c r="F14" s="62">
        <v>0.3</v>
      </c>
      <c r="G14" s="62"/>
      <c r="H14" s="62">
        <v>0.31</v>
      </c>
      <c r="I14" s="62"/>
      <c r="J14" s="62">
        <v>0.35</v>
      </c>
      <c r="K14" s="62">
        <v>0.34</v>
      </c>
      <c r="L14" s="62">
        <v>0.35</v>
      </c>
      <c r="M14" s="62">
        <v>0.35</v>
      </c>
      <c r="N14" s="83"/>
      <c r="O14" s="62">
        <v>0.35</v>
      </c>
      <c r="P14" s="62"/>
      <c r="Q14" s="62">
        <v>0.3</v>
      </c>
      <c r="R14" s="62">
        <v>0.32</v>
      </c>
      <c r="S14" s="62">
        <v>0.33</v>
      </c>
      <c r="T14" s="62">
        <v>0.34</v>
      </c>
      <c r="U14" s="62"/>
      <c r="V14" s="62">
        <v>0.32</v>
      </c>
      <c r="W14" s="62"/>
      <c r="X14" s="96"/>
    </row>
    <row r="15" spans="2:24" x14ac:dyDescent="0.15">
      <c r="B15" s="3" t="s">
        <v>84</v>
      </c>
      <c r="D15" s="83">
        <v>1.51</v>
      </c>
      <c r="E15" s="62"/>
      <c r="F15" s="83">
        <v>1.03</v>
      </c>
      <c r="G15" s="155"/>
      <c r="H15" s="83">
        <v>1</v>
      </c>
      <c r="I15" s="83"/>
      <c r="J15" s="83">
        <v>0.97</v>
      </c>
      <c r="K15" s="83">
        <v>0.89</v>
      </c>
      <c r="L15" s="83">
        <v>0.81</v>
      </c>
      <c r="M15" s="83">
        <v>0.8</v>
      </c>
      <c r="N15" s="83"/>
      <c r="O15" s="83">
        <v>0.87</v>
      </c>
      <c r="P15" s="83"/>
      <c r="Q15" s="83">
        <v>0.79</v>
      </c>
      <c r="R15" s="83">
        <v>0.76</v>
      </c>
      <c r="S15" s="83">
        <v>0.74</v>
      </c>
      <c r="T15" s="83">
        <v>0.73</v>
      </c>
      <c r="U15" s="83"/>
      <c r="V15" s="83">
        <v>0.75</v>
      </c>
      <c r="W15" s="83"/>
      <c r="X15" s="97"/>
    </row>
    <row r="16" spans="2:24" ht="13.25" customHeight="1" x14ac:dyDescent="0.15">
      <c r="B16" s="3" t="s">
        <v>85</v>
      </c>
      <c r="D16" s="83">
        <v>0.28000000000000003</v>
      </c>
      <c r="E16" s="62"/>
      <c r="F16" s="83">
        <v>0.77</v>
      </c>
      <c r="G16" s="62"/>
      <c r="H16" s="83">
        <v>0.75</v>
      </c>
      <c r="I16" s="83"/>
      <c r="J16" s="83">
        <v>0.65</v>
      </c>
      <c r="K16" s="83">
        <v>0.67</v>
      </c>
      <c r="L16" s="83">
        <v>0.7</v>
      </c>
      <c r="M16" s="83">
        <v>0.65</v>
      </c>
      <c r="N16" s="83"/>
      <c r="O16" s="83">
        <v>0.67</v>
      </c>
      <c r="P16" s="83"/>
      <c r="Q16" s="83">
        <v>0.7</v>
      </c>
      <c r="R16" s="83">
        <v>0.67</v>
      </c>
      <c r="S16" s="83">
        <v>0.61</v>
      </c>
      <c r="T16" s="83">
        <v>0.64</v>
      </c>
      <c r="U16" s="83"/>
      <c r="V16" s="83">
        <v>0.66</v>
      </c>
      <c r="W16" s="83"/>
      <c r="X16" s="97"/>
    </row>
    <row r="17" spans="1:25" ht="13.25" customHeight="1" thickBot="1" x14ac:dyDescent="0.2">
      <c r="B17" s="80" t="s">
        <v>127</v>
      </c>
      <c r="D17" s="122">
        <v>0.77</v>
      </c>
      <c r="E17" s="62"/>
      <c r="F17" s="122">
        <v>0.54</v>
      </c>
      <c r="G17" s="62"/>
      <c r="H17" s="122">
        <v>0.56999999999999995</v>
      </c>
      <c r="I17" s="62"/>
      <c r="J17" s="122">
        <v>0.59</v>
      </c>
      <c r="K17" s="122">
        <v>0.56000000000000005</v>
      </c>
      <c r="L17" s="122">
        <v>0.55000000000000004</v>
      </c>
      <c r="M17" s="122">
        <v>0.54</v>
      </c>
      <c r="N17" s="83"/>
      <c r="O17" s="122">
        <v>0.56000000000000005</v>
      </c>
      <c r="P17" s="83"/>
      <c r="Q17" s="122">
        <v>0.5</v>
      </c>
      <c r="R17" s="122">
        <v>0.51</v>
      </c>
      <c r="S17" s="122">
        <v>0.51</v>
      </c>
      <c r="T17" s="122">
        <v>0.51</v>
      </c>
      <c r="U17" s="83"/>
      <c r="V17" s="122">
        <v>0.51</v>
      </c>
      <c r="W17" s="91"/>
      <c r="X17" s="97"/>
    </row>
    <row r="18" spans="1:25" ht="5" customHeight="1" thickTop="1" x14ac:dyDescent="0.15">
      <c r="X18" s="18"/>
    </row>
    <row r="19" spans="1:25" x14ac:dyDescent="0.15">
      <c r="B19" s="4" t="s">
        <v>26</v>
      </c>
      <c r="H19" s="128"/>
      <c r="I19" s="128"/>
      <c r="X19" s="18"/>
    </row>
    <row r="20" spans="1:25" x14ac:dyDescent="0.15">
      <c r="B20" s="60" t="s">
        <v>83</v>
      </c>
      <c r="F20" s="128">
        <v>0.62</v>
      </c>
      <c r="H20" s="128">
        <v>0.63</v>
      </c>
      <c r="I20" s="128"/>
      <c r="J20" s="62">
        <v>0.5</v>
      </c>
      <c r="K20" s="62">
        <v>0.33</v>
      </c>
      <c r="L20" s="62">
        <v>0.1</v>
      </c>
      <c r="M20" s="62">
        <v>7.0000000000000007E-2</v>
      </c>
      <c r="N20" s="83"/>
      <c r="O20" s="62">
        <v>0.23</v>
      </c>
      <c r="P20" s="62"/>
      <c r="Q20" s="62">
        <v>0</v>
      </c>
      <c r="R20" s="62">
        <v>0.02</v>
      </c>
      <c r="S20" s="62">
        <v>0.12</v>
      </c>
      <c r="T20" s="62">
        <v>0.15</v>
      </c>
      <c r="U20" s="62"/>
      <c r="V20" s="62">
        <v>7.0110701107011009E-2</v>
      </c>
      <c r="W20" s="62"/>
      <c r="X20" s="96"/>
      <c r="Y20" s="64"/>
    </row>
    <row r="21" spans="1:25" x14ac:dyDescent="0.15">
      <c r="B21" s="3" t="s">
        <v>84</v>
      </c>
      <c r="F21" s="129">
        <v>7.0000000000000007E-2</v>
      </c>
      <c r="G21" s="129"/>
      <c r="H21" s="129">
        <v>0.96</v>
      </c>
      <c r="I21" s="129"/>
      <c r="J21" s="62">
        <v>0.76</v>
      </c>
      <c r="K21" s="62">
        <v>0.08</v>
      </c>
      <c r="L21" s="62">
        <v>0.03</v>
      </c>
      <c r="M21" s="62">
        <v>-0.21</v>
      </c>
      <c r="N21" s="83"/>
      <c r="O21" s="62">
        <v>0.1</v>
      </c>
      <c r="P21" s="62"/>
      <c r="Q21" s="62">
        <v>-0.05</v>
      </c>
      <c r="R21" s="62">
        <v>-0.03</v>
      </c>
      <c r="S21" s="62">
        <v>0.02</v>
      </c>
      <c r="T21" s="62">
        <v>0.18</v>
      </c>
      <c r="U21" s="62"/>
      <c r="V21" s="62">
        <v>1.8085908063300682E-2</v>
      </c>
      <c r="W21" s="62"/>
      <c r="X21" s="96"/>
      <c r="Y21" s="64"/>
    </row>
    <row r="22" spans="1:25" x14ac:dyDescent="0.15">
      <c r="B22" s="3" t="s">
        <v>85</v>
      </c>
      <c r="F22" s="130" t="s">
        <v>98</v>
      </c>
      <c r="G22" s="129"/>
      <c r="H22" s="129">
        <v>0.61</v>
      </c>
      <c r="I22" s="129"/>
      <c r="J22" s="62">
        <v>0</v>
      </c>
      <c r="K22" s="62">
        <v>0.76</v>
      </c>
      <c r="L22" s="62">
        <v>0.38</v>
      </c>
      <c r="M22" s="62">
        <v>0.15</v>
      </c>
      <c r="N22" s="83"/>
      <c r="O22" s="62">
        <v>0.27</v>
      </c>
      <c r="P22" s="62"/>
      <c r="Q22" s="62">
        <v>0.08</v>
      </c>
      <c r="R22" s="62">
        <v>0.01</v>
      </c>
      <c r="S22" s="62">
        <v>-0.17</v>
      </c>
      <c r="T22" s="62">
        <v>-0.02</v>
      </c>
      <c r="U22" s="62"/>
      <c r="V22" s="62">
        <v>-2.7272727272727226E-2</v>
      </c>
      <c r="W22" s="66"/>
      <c r="X22" s="96"/>
      <c r="Y22" s="64"/>
    </row>
    <row r="23" spans="1:25" ht="14" thickBot="1" x14ac:dyDescent="0.2">
      <c r="B23" s="80" t="s">
        <v>128</v>
      </c>
      <c r="F23" s="131">
        <v>0.37</v>
      </c>
      <c r="G23" s="129"/>
      <c r="H23" s="131">
        <v>0.81</v>
      </c>
      <c r="I23" s="129"/>
      <c r="J23" s="122">
        <v>0.56000000000000005</v>
      </c>
      <c r="K23" s="122">
        <v>0.19</v>
      </c>
      <c r="L23" s="122">
        <v>0.08</v>
      </c>
      <c r="M23" s="122">
        <v>-0.09</v>
      </c>
      <c r="N23" s="83"/>
      <c r="O23" s="122">
        <v>0.15</v>
      </c>
      <c r="P23" s="83"/>
      <c r="Q23" s="122">
        <v>-0.02</v>
      </c>
      <c r="R23" s="122">
        <v>-0.01</v>
      </c>
      <c r="S23" s="122">
        <v>0.03</v>
      </c>
      <c r="T23" s="122">
        <v>0.15</v>
      </c>
      <c r="U23" s="83"/>
      <c r="V23" s="122">
        <v>3.1779661016949179E-2</v>
      </c>
      <c r="W23" s="91"/>
      <c r="X23" s="97"/>
      <c r="Y23" s="64"/>
    </row>
    <row r="24" spans="1:25" ht="14" thickTop="1" x14ac:dyDescent="0.15">
      <c r="B24" s="3"/>
      <c r="F24" s="56"/>
      <c r="G24" s="56"/>
      <c r="H24" s="56"/>
      <c r="I24" s="56"/>
      <c r="X24" s="18"/>
    </row>
    <row r="25" spans="1:25" ht="15" x14ac:dyDescent="0.15">
      <c r="B25" s="132" t="s">
        <v>131</v>
      </c>
      <c r="F25" s="56"/>
      <c r="G25" s="56"/>
      <c r="H25" s="56"/>
      <c r="I25" s="56"/>
      <c r="S25" s="64"/>
      <c r="X25" s="18"/>
    </row>
    <row r="26" spans="1:25" ht="15" x14ac:dyDescent="0.15">
      <c r="B26" s="132" t="s">
        <v>132</v>
      </c>
      <c r="F26" s="56"/>
      <c r="G26" s="56"/>
      <c r="H26" s="56"/>
      <c r="I26" s="56"/>
      <c r="S26" s="64"/>
      <c r="X26" s="18"/>
    </row>
    <row r="27" spans="1:25" ht="15" x14ac:dyDescent="0.15">
      <c r="B27" s="132" t="s">
        <v>133</v>
      </c>
      <c r="F27" s="56"/>
      <c r="G27" s="56"/>
      <c r="H27" s="56"/>
      <c r="I27" s="56"/>
      <c r="S27" s="64"/>
      <c r="X27" s="18"/>
    </row>
    <row r="28" spans="1:25" ht="14" customHeight="1" x14ac:dyDescent="0.15">
      <c r="A28" s="106" t="s">
        <v>117</v>
      </c>
      <c r="D28" s="57"/>
      <c r="X28" s="18"/>
    </row>
    <row r="29" spans="1:25" ht="6" customHeight="1" x14ac:dyDescent="0.15">
      <c r="A29" s="18"/>
      <c r="B29" s="18"/>
      <c r="C29" s="18"/>
      <c r="D29" s="18"/>
      <c r="E29" s="18"/>
      <c r="F29" s="18"/>
      <c r="G29" s="18"/>
      <c r="H29" s="18"/>
      <c r="I29" s="18"/>
      <c r="J29" s="18"/>
      <c r="K29" s="18"/>
      <c r="L29" s="18"/>
      <c r="M29" s="18"/>
      <c r="N29" s="18"/>
      <c r="O29" s="18"/>
      <c r="P29" s="18"/>
      <c r="Q29" s="18"/>
      <c r="R29" s="18"/>
      <c r="S29" s="18"/>
      <c r="T29" s="18"/>
      <c r="U29" s="18"/>
      <c r="V29" s="18"/>
      <c r="W29" s="18"/>
      <c r="X29" s="18"/>
    </row>
  </sheetData>
  <pageMargins left="0.7" right="0.7" top="0.75" bottom="0.75" header="0.3" footer="0.3"/>
  <pageSetup paperSize="5"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6640625" defaultRowHeight="13" x14ac:dyDescent="0.15"/>
  <sheetData>
    <row r="3" spans="1:26" x14ac:dyDescent="0.15">
      <c r="A3" t="s">
        <v>101</v>
      </c>
      <c r="B3" t="s">
        <v>102</v>
      </c>
      <c r="C3" t="s">
        <v>104</v>
      </c>
    </row>
    <row r="4" spans="1:26" x14ac:dyDescent="0.15">
      <c r="A4">
        <v>1</v>
      </c>
      <c r="B4">
        <v>13</v>
      </c>
      <c r="C4">
        <v>25</v>
      </c>
    </row>
    <row r="5" spans="1:26" x14ac:dyDescent="0.15">
      <c r="A5">
        <f>'7. Product Line Revenue'!$8:$8</f>
        <v>0</v>
      </c>
      <c r="B5">
        <v>1</v>
      </c>
      <c r="M5">
        <f>'4. GAAP to NonGAAP Recon'!$7:$7</f>
        <v>-17400000</v>
      </c>
      <c r="N5">
        <v>3</v>
      </c>
      <c r="Y5">
        <f>'3. Income Statement'!$8:$8</f>
        <v>361600000</v>
      </c>
      <c r="Z5">
        <v>3</v>
      </c>
    </row>
    <row r="6" spans="1:26" x14ac:dyDescent="0.15">
      <c r="A6">
        <f>'7. Product Line Revenue'!$9:$9</f>
        <v>0</v>
      </c>
      <c r="B6">
        <v>2</v>
      </c>
      <c r="M6">
        <f>'4. GAAP to NonGAAP Recon'!$9:$9</f>
        <v>0</v>
      </c>
      <c r="N6">
        <v>4</v>
      </c>
      <c r="Y6">
        <f>'3. Income Statement'!$9:$9</f>
        <v>59900000</v>
      </c>
      <c r="Z6">
        <v>4</v>
      </c>
    </row>
    <row r="7" spans="1:26" x14ac:dyDescent="0.15">
      <c r="A7">
        <f>'7. Product Line Revenue'!$10:$10</f>
        <v>0</v>
      </c>
      <c r="B7">
        <v>3</v>
      </c>
      <c r="M7">
        <f>'4. GAAP to NonGAAP Recon'!$10:$10</f>
        <v>2900000</v>
      </c>
      <c r="N7">
        <v>5</v>
      </c>
      <c r="Y7">
        <f>'3. Income Statement'!$10:$10</f>
        <v>421500000</v>
      </c>
      <c r="Z7">
        <v>5</v>
      </c>
    </row>
    <row r="8" spans="1:26" x14ac:dyDescent="0.15">
      <c r="A8">
        <f>'7. Product Line Revenue'!$11:$11</f>
        <v>0</v>
      </c>
      <c r="B8">
        <v>4</v>
      </c>
      <c r="M8">
        <f>'4. GAAP to NonGAAP Recon'!$11:$11</f>
        <v>800000</v>
      </c>
      <c r="N8">
        <v>6</v>
      </c>
      <c r="Y8">
        <f>'3. Income Statement'!$13:$13</f>
        <v>184000000</v>
      </c>
      <c r="Z8">
        <v>6</v>
      </c>
    </row>
    <row r="9" spans="1:26" x14ac:dyDescent="0.15">
      <c r="A9">
        <f>'7. Product Line Revenue'!$23:$23</f>
        <v>0</v>
      </c>
      <c r="B9">
        <v>5</v>
      </c>
      <c r="M9">
        <f>'4. GAAP to NonGAAP Recon'!$15:$15</f>
        <v>-13700000</v>
      </c>
      <c r="N9">
        <v>7</v>
      </c>
      <c r="Y9">
        <f>'3. Income Statement'!$14:$14</f>
        <v>52700000</v>
      </c>
      <c r="Z9">
        <v>7</v>
      </c>
    </row>
    <row r="10" spans="1:26" x14ac:dyDescent="0.15">
      <c r="A10">
        <f>'7. Product Line Revenue'!$14:$14</f>
        <v>0</v>
      </c>
      <c r="B10">
        <v>8</v>
      </c>
      <c r="M10">
        <f>'4. GAAP to NonGAAP Recon'!$19:$19</f>
        <v>-13700000</v>
      </c>
      <c r="N10">
        <v>8</v>
      </c>
      <c r="Y10">
        <f>'3. Income Statement'!$15:$15</f>
        <v>136500000</v>
      </c>
      <c r="Z10">
        <v>8</v>
      </c>
    </row>
    <row r="11" spans="1:26" x14ac:dyDescent="0.15">
      <c r="A11">
        <f>'7. Product Line Revenue'!$15:$15</f>
        <v>0</v>
      </c>
      <c r="B11">
        <v>9</v>
      </c>
      <c r="M11">
        <f>'4. GAAP to NonGAAP Recon'!$21:$21</f>
        <v>1073131.0859995012</v>
      </c>
      <c r="N11">
        <v>9</v>
      </c>
      <c r="Y11">
        <f>'3. Income Statement'!$16:$16</f>
        <v>143600000</v>
      </c>
      <c r="Z11">
        <v>9</v>
      </c>
    </row>
    <row r="12" spans="1:26" x14ac:dyDescent="0.15">
      <c r="A12">
        <f>'7. Product Line Revenue'!$16:$16</f>
        <v>0</v>
      </c>
      <c r="B12">
        <v>10</v>
      </c>
      <c r="M12">
        <f>'4. GAAP to NonGAAP Recon'!$22:$22</f>
        <v>209589.46</v>
      </c>
      <c r="N12">
        <v>10</v>
      </c>
      <c r="Y12">
        <f>'3. Income Statement'!$17:$17</f>
        <v>10900000</v>
      </c>
      <c r="Z12">
        <v>10</v>
      </c>
    </row>
    <row r="13" spans="1:26" x14ac:dyDescent="0.15">
      <c r="A13">
        <f>'7. Product Line Revenue'!$20:$20</f>
        <v>0</v>
      </c>
      <c r="B13">
        <v>11</v>
      </c>
      <c r="M13">
        <f>'4. GAAP to NonGAAP Recon'!$23:$23</f>
        <v>-26200.9</v>
      </c>
      <c r="N13">
        <v>11</v>
      </c>
      <c r="Y13">
        <f>'3. Income Statement'!$18:$18</f>
        <v>527700000</v>
      </c>
      <c r="Z13">
        <v>11</v>
      </c>
    </row>
    <row r="14" spans="1:26" x14ac:dyDescent="0.15">
      <c r="A14">
        <f>'7. Product Line Revenue'!$21:$21</f>
        <v>0</v>
      </c>
      <c r="B14">
        <v>12</v>
      </c>
      <c r="M14">
        <f>'4. GAAP to NonGAAP Recon'!$24:$24</f>
        <v>15002.5977241949</v>
      </c>
      <c r="N14">
        <v>12</v>
      </c>
      <c r="Y14">
        <f>'3. Income Statement'!$20:$20</f>
        <v>-106200000</v>
      </c>
      <c r="Z14">
        <v>12</v>
      </c>
    </row>
    <row r="15" spans="1:26" x14ac:dyDescent="0.15">
      <c r="A15">
        <f>'7. Product Line Revenue'!$22:$22</f>
        <v>0</v>
      </c>
      <c r="B15">
        <v>13</v>
      </c>
      <c r="M15">
        <f>'4. GAAP to NonGAAP Recon'!$25:$25</f>
        <v>58139.29270953589</v>
      </c>
      <c r="N15">
        <v>13</v>
      </c>
      <c r="Y15">
        <f>'3. Income Statement'!$21:$21</f>
        <v>5000000</v>
      </c>
      <c r="Z15">
        <v>13</v>
      </c>
    </row>
    <row r="16" spans="1:26" x14ac:dyDescent="0.15">
      <c r="M16">
        <f>'4. GAAP to NonGAAP Recon'!$26:$26</f>
        <v>-12400000</v>
      </c>
      <c r="N16">
        <v>14</v>
      </c>
      <c r="Y16">
        <f>'3. Income Statement'!$22:$22</f>
        <v>-1000000</v>
      </c>
      <c r="Z16">
        <v>14</v>
      </c>
    </row>
    <row r="17" spans="13:26" x14ac:dyDescent="0.15">
      <c r="M17">
        <f>'4. GAAP to NonGAAP Recon'!$28:$28</f>
        <v>69100000</v>
      </c>
      <c r="N17">
        <v>15</v>
      </c>
      <c r="Y17">
        <f>'3. Income Statement'!$23:$23</f>
        <v>0</v>
      </c>
      <c r="Z17">
        <v>15</v>
      </c>
    </row>
    <row r="18" spans="13:26" x14ac:dyDescent="0.15">
      <c r="M18">
        <f>'4. GAAP to NonGAAP Recon'!$29:$29</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66406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dimension ref="A1:Z35"/>
  <sheetViews>
    <sheetView showGridLines="0" zoomScaleNormal="100" workbookViewId="0">
      <selection activeCell="B45" sqref="B45"/>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1" width="10.5" customWidth="1"/>
    <col min="12" max="12" width="0.5" customWidth="1"/>
    <col min="13" max="13" width="8.6640625" customWidth="1"/>
    <col min="14" max="16" width="10.5" customWidth="1"/>
    <col min="17" max="17" width="0.5" customWidth="1"/>
    <col min="18" max="18" width="8.6640625" bestFit="1" customWidth="1"/>
    <col min="19" max="21" width="8.6640625" customWidth="1"/>
    <col min="22" max="22" width="1.6640625" customWidth="1"/>
    <col min="23" max="23" width="1" customWidth="1"/>
    <col min="24" max="24" width="0.5" customWidth="1"/>
    <col min="25" max="25" width="10.5" customWidth="1"/>
    <col min="26" max="26" width="0.5" customWidth="1"/>
  </cols>
  <sheetData>
    <row r="1" spans="2:26" x14ac:dyDescent="0.15">
      <c r="W1" s="18"/>
    </row>
    <row r="2" spans="2:26" x14ac:dyDescent="0.15">
      <c r="B2" s="3"/>
      <c r="W2" s="18"/>
      <c r="Y2" s="98"/>
    </row>
    <row r="3" spans="2:26" x14ac:dyDescent="0.15">
      <c r="B3" s="3"/>
      <c r="W3" s="18"/>
      <c r="Y3" s="4"/>
    </row>
    <row r="4" spans="2:26" x14ac:dyDescent="0.15">
      <c r="B4" s="3"/>
      <c r="D4" s="145"/>
      <c r="K4" s="145"/>
      <c r="O4" s="145"/>
      <c r="P4" s="98"/>
      <c r="W4" s="18"/>
      <c r="Y4" s="4"/>
    </row>
    <row r="5" spans="2:26" x14ac:dyDescent="0.15">
      <c r="B5" s="6" t="s">
        <v>7</v>
      </c>
      <c r="C5" s="7"/>
      <c r="D5" s="8" t="s">
        <v>86</v>
      </c>
      <c r="E5" s="9"/>
      <c r="F5" s="10" t="s">
        <v>87</v>
      </c>
      <c r="G5" s="11"/>
      <c r="H5" s="10" t="s">
        <v>88</v>
      </c>
      <c r="I5" s="10" t="s">
        <v>89</v>
      </c>
      <c r="J5" s="10" t="s">
        <v>90</v>
      </c>
      <c r="K5" s="10" t="s">
        <v>91</v>
      </c>
      <c r="L5" s="11"/>
      <c r="M5" s="10" t="s">
        <v>95</v>
      </c>
      <c r="N5" s="10" t="s">
        <v>105</v>
      </c>
      <c r="O5" s="10" t="s">
        <v>107</v>
      </c>
      <c r="P5" s="10" t="s">
        <v>119</v>
      </c>
      <c r="Q5" s="11"/>
      <c r="R5" s="10" t="s">
        <v>129</v>
      </c>
      <c r="S5" s="10" t="s">
        <v>135</v>
      </c>
      <c r="T5" s="10" t="s">
        <v>136</v>
      </c>
      <c r="U5" s="10" t="s">
        <v>137</v>
      </c>
      <c r="V5" s="11"/>
      <c r="W5" s="18"/>
      <c r="Y5" s="12"/>
      <c r="Z5" s="12"/>
    </row>
    <row r="6" spans="2:26" ht="10.25" customHeight="1" x14ac:dyDescent="0.15">
      <c r="B6" s="7"/>
      <c r="C6" s="7"/>
      <c r="D6" s="13"/>
      <c r="E6" s="13"/>
      <c r="F6" s="13"/>
      <c r="G6" s="13"/>
      <c r="H6" s="13"/>
      <c r="W6" s="18"/>
      <c r="Y6" s="13"/>
      <c r="Z6" s="13"/>
    </row>
    <row r="7" spans="2:26" x14ac:dyDescent="0.15">
      <c r="B7" s="109" t="s">
        <v>41</v>
      </c>
      <c r="C7" s="7"/>
      <c r="D7" s="13"/>
      <c r="E7" s="13"/>
      <c r="F7" s="13"/>
      <c r="G7" s="13"/>
      <c r="H7" s="13"/>
      <c r="W7" s="18"/>
      <c r="Y7" s="13"/>
      <c r="Z7" s="13"/>
    </row>
    <row r="8" spans="2:26" x14ac:dyDescent="0.15">
      <c r="B8" s="110" t="s">
        <v>42</v>
      </c>
      <c r="C8" s="7"/>
      <c r="D8" s="13"/>
      <c r="E8" s="13"/>
      <c r="F8" s="13"/>
      <c r="G8" s="13"/>
      <c r="H8" s="13"/>
      <c r="W8" s="18"/>
      <c r="Y8" s="13"/>
      <c r="Z8" s="13"/>
    </row>
    <row r="9" spans="2:26" x14ac:dyDescent="0.15">
      <c r="B9" s="111" t="s">
        <v>43</v>
      </c>
      <c r="D9" s="70">
        <v>182300000</v>
      </c>
      <c r="E9" s="20"/>
      <c r="F9" s="70">
        <v>233700000</v>
      </c>
      <c r="G9" s="20"/>
      <c r="H9" s="70">
        <v>659700000</v>
      </c>
      <c r="I9" s="70">
        <v>664300000</v>
      </c>
      <c r="J9" s="70">
        <v>601700000</v>
      </c>
      <c r="K9" s="70">
        <v>566000000</v>
      </c>
      <c r="L9" s="70"/>
      <c r="M9" s="70">
        <v>543200000</v>
      </c>
      <c r="N9" s="70">
        <v>303900000</v>
      </c>
      <c r="O9" s="70">
        <v>294800000</v>
      </c>
      <c r="P9" s="70">
        <v>280800000</v>
      </c>
      <c r="Q9" s="70"/>
      <c r="R9" s="70">
        <v>317100000</v>
      </c>
      <c r="S9" s="70">
        <v>271900000</v>
      </c>
      <c r="T9" s="70">
        <v>226200000</v>
      </c>
      <c r="U9" s="70">
        <v>182600000</v>
      </c>
      <c r="V9" s="70"/>
      <c r="W9" s="103"/>
      <c r="Y9" s="63"/>
    </row>
    <row r="10" spans="2:26" x14ac:dyDescent="0.15">
      <c r="B10" s="111" t="s">
        <v>79</v>
      </c>
      <c r="D10" s="99">
        <v>0</v>
      </c>
      <c r="E10" s="20"/>
      <c r="F10" s="99">
        <v>0</v>
      </c>
      <c r="G10" s="20"/>
      <c r="H10" s="99">
        <v>0</v>
      </c>
      <c r="I10" s="99">
        <v>0</v>
      </c>
      <c r="J10" s="99">
        <v>0</v>
      </c>
      <c r="K10" s="99">
        <v>13800000</v>
      </c>
      <c r="L10" s="99"/>
      <c r="M10" s="99">
        <v>21100000</v>
      </c>
      <c r="N10" s="99">
        <v>208000000</v>
      </c>
      <c r="O10" s="99">
        <v>207600000</v>
      </c>
      <c r="P10" s="99">
        <v>215900000</v>
      </c>
      <c r="Q10" s="99"/>
      <c r="R10" s="70">
        <v>208700000</v>
      </c>
      <c r="S10" s="99">
        <v>228400000</v>
      </c>
      <c r="T10" s="99">
        <v>224000000</v>
      </c>
      <c r="U10" s="99">
        <v>228800000</v>
      </c>
      <c r="V10" s="99"/>
      <c r="W10" s="103"/>
      <c r="Y10" s="63"/>
    </row>
    <row r="11" spans="2:26" x14ac:dyDescent="0.15">
      <c r="B11" s="111" t="s">
        <v>58</v>
      </c>
      <c r="D11" s="99">
        <v>80100000</v>
      </c>
      <c r="E11" s="20"/>
      <c r="F11" s="99">
        <v>104100000</v>
      </c>
      <c r="G11" s="20"/>
      <c r="H11" s="99">
        <v>188500000</v>
      </c>
      <c r="I11" s="99">
        <v>234200000</v>
      </c>
      <c r="J11" s="99">
        <v>215600000</v>
      </c>
      <c r="K11" s="99">
        <v>222800000</v>
      </c>
      <c r="L11" s="99"/>
      <c r="M11" s="99">
        <v>228100000</v>
      </c>
      <c r="N11" s="99">
        <v>225900000</v>
      </c>
      <c r="O11" s="99">
        <v>153400000</v>
      </c>
      <c r="P11" s="99">
        <v>168700000</v>
      </c>
      <c r="Q11" s="99"/>
      <c r="R11" s="99">
        <v>189200000</v>
      </c>
      <c r="S11" s="99">
        <v>144000000</v>
      </c>
      <c r="T11" s="99">
        <v>168800000</v>
      </c>
      <c r="U11" s="99">
        <v>164000000</v>
      </c>
      <c r="V11" s="99"/>
      <c r="W11" s="18"/>
      <c r="Y11" s="63"/>
    </row>
    <row r="12" spans="2:26" x14ac:dyDescent="0.15">
      <c r="B12" s="111" t="s">
        <v>59</v>
      </c>
      <c r="D12" s="100">
        <v>3200000</v>
      </c>
      <c r="E12" s="20"/>
      <c r="F12" s="100">
        <v>8500000</v>
      </c>
      <c r="G12" s="20"/>
      <c r="H12" s="100">
        <v>16000000</v>
      </c>
      <c r="I12" s="100">
        <v>26500000</v>
      </c>
      <c r="J12" s="100">
        <v>35100000</v>
      </c>
      <c r="K12" s="100">
        <f>44200000</f>
        <v>44200000</v>
      </c>
      <c r="L12" s="100"/>
      <c r="M12" s="100">
        <v>63300000</v>
      </c>
      <c r="N12" s="100">
        <v>77300000</v>
      </c>
      <c r="O12" s="100">
        <v>74300000</v>
      </c>
      <c r="P12" s="100">
        <v>78000000</v>
      </c>
      <c r="Q12" s="100"/>
      <c r="R12" s="100">
        <v>104300000</v>
      </c>
      <c r="S12" s="100">
        <v>97800000</v>
      </c>
      <c r="T12" s="100">
        <v>105800000</v>
      </c>
      <c r="U12" s="100">
        <v>119000000</v>
      </c>
      <c r="V12" s="100"/>
      <c r="W12" s="18"/>
      <c r="Y12" s="63"/>
    </row>
    <row r="13" spans="2:26" x14ac:dyDescent="0.15">
      <c r="B13" s="111" t="s">
        <v>44</v>
      </c>
      <c r="C13" s="112"/>
      <c r="D13" s="134">
        <v>2600000</v>
      </c>
      <c r="E13" s="135"/>
      <c r="F13" s="134">
        <v>8000000</v>
      </c>
      <c r="G13" s="135"/>
      <c r="H13" s="134">
        <v>12800000</v>
      </c>
      <c r="I13" s="134">
        <v>12200000</v>
      </c>
      <c r="J13" s="134">
        <v>12400000</v>
      </c>
      <c r="K13" s="134">
        <v>10600000</v>
      </c>
      <c r="L13" s="100"/>
      <c r="M13" s="134">
        <v>16800000</v>
      </c>
      <c r="N13" s="134">
        <v>11500000</v>
      </c>
      <c r="O13" s="134">
        <v>15500000</v>
      </c>
      <c r="P13" s="134">
        <v>11300000</v>
      </c>
      <c r="Q13" s="100"/>
      <c r="R13" s="134">
        <v>11900000</v>
      </c>
      <c r="S13" s="134">
        <v>9500000</v>
      </c>
      <c r="T13" s="100">
        <v>16900000</v>
      </c>
      <c r="U13" s="100">
        <v>12500000</v>
      </c>
      <c r="V13" s="100"/>
      <c r="W13" s="18"/>
      <c r="Y13" s="63"/>
    </row>
    <row r="14" spans="2:26" x14ac:dyDescent="0.15">
      <c r="B14" s="113" t="s">
        <v>45</v>
      </c>
      <c r="D14" s="99">
        <v>268200000</v>
      </c>
      <c r="E14" s="20"/>
      <c r="F14" s="99">
        <v>354400000</v>
      </c>
      <c r="G14" s="20"/>
      <c r="H14" s="99">
        <v>877100000</v>
      </c>
      <c r="I14" s="99">
        <v>937300000</v>
      </c>
      <c r="J14" s="99">
        <v>864700000</v>
      </c>
      <c r="K14" s="99">
        <v>857400000</v>
      </c>
      <c r="L14" s="99"/>
      <c r="M14" s="99">
        <v>872500000</v>
      </c>
      <c r="N14" s="99">
        <v>826600000</v>
      </c>
      <c r="O14" s="99">
        <v>745500000</v>
      </c>
      <c r="P14" s="100">
        <v>754800000</v>
      </c>
      <c r="Q14" s="99"/>
      <c r="R14" s="99">
        <v>831200000</v>
      </c>
      <c r="S14" s="99">
        <v>751700000</v>
      </c>
      <c r="T14" s="157">
        <v>741700000</v>
      </c>
      <c r="U14" s="157">
        <v>706900000</v>
      </c>
      <c r="V14" s="100"/>
      <c r="W14" s="18"/>
      <c r="Y14" s="63"/>
    </row>
    <row r="15" spans="2:26" x14ac:dyDescent="0.15">
      <c r="B15" s="111" t="s">
        <v>46</v>
      </c>
      <c r="D15" s="99">
        <v>3500000</v>
      </c>
      <c r="E15" s="20"/>
      <c r="F15" s="99">
        <v>4900000</v>
      </c>
      <c r="G15" s="20"/>
      <c r="H15" s="99">
        <v>5500000</v>
      </c>
      <c r="I15" s="99">
        <v>5300000</v>
      </c>
      <c r="J15" s="99">
        <v>5200000</v>
      </c>
      <c r="K15" s="99">
        <v>4900000</v>
      </c>
      <c r="L15" s="99"/>
      <c r="M15" s="99">
        <v>5600000</v>
      </c>
      <c r="N15" s="99">
        <v>5600000</v>
      </c>
      <c r="O15" s="99">
        <v>5800000</v>
      </c>
      <c r="P15" s="99">
        <v>5700000</v>
      </c>
      <c r="Q15" s="99"/>
      <c r="R15" s="99">
        <v>5600000</v>
      </c>
      <c r="S15" s="99">
        <v>5500000</v>
      </c>
      <c r="T15" s="99">
        <v>5200000</v>
      </c>
      <c r="U15" s="99">
        <v>4900000</v>
      </c>
      <c r="V15" s="99"/>
      <c r="W15" s="18"/>
      <c r="Y15" s="63"/>
    </row>
    <row r="16" spans="2:26" x14ac:dyDescent="0.15">
      <c r="B16" s="111" t="s">
        <v>8</v>
      </c>
      <c r="D16" s="99">
        <v>16100000</v>
      </c>
      <c r="E16" s="20"/>
      <c r="F16" s="99">
        <v>21800000</v>
      </c>
      <c r="G16" s="20"/>
      <c r="H16" s="99">
        <v>21800000</v>
      </c>
      <c r="I16" s="99">
        <v>21800000</v>
      </c>
      <c r="J16" s="99">
        <v>69900000</v>
      </c>
      <c r="K16" s="99">
        <f>78900000</f>
        <v>78900000</v>
      </c>
      <c r="L16" s="99"/>
      <c r="M16" s="99">
        <v>97400000</v>
      </c>
      <c r="N16" s="99">
        <v>90700000</v>
      </c>
      <c r="O16" s="99">
        <v>89900000</v>
      </c>
      <c r="P16" s="99">
        <v>91800000</v>
      </c>
      <c r="Q16" s="99"/>
      <c r="R16" s="99">
        <v>92000000</v>
      </c>
      <c r="S16" s="99">
        <v>96800000</v>
      </c>
      <c r="T16" s="99">
        <v>117800000</v>
      </c>
      <c r="U16" s="99">
        <v>103400000</v>
      </c>
      <c r="V16" s="99"/>
      <c r="W16" s="18"/>
      <c r="Y16" s="63"/>
    </row>
    <row r="17" spans="2:25" x14ac:dyDescent="0.15">
      <c r="B17" s="111" t="s">
        <v>47</v>
      </c>
      <c r="D17" s="99">
        <v>9000000</v>
      </c>
      <c r="E17" s="20"/>
      <c r="F17" s="99">
        <v>11500000</v>
      </c>
      <c r="G17" s="20"/>
      <c r="H17" s="99">
        <v>10700000</v>
      </c>
      <c r="I17" s="99">
        <v>9900000</v>
      </c>
      <c r="J17" s="99">
        <v>21500000</v>
      </c>
      <c r="K17" s="99">
        <v>18100000</v>
      </c>
      <c r="L17" s="99"/>
      <c r="M17" s="99">
        <v>16900000</v>
      </c>
      <c r="N17" s="99">
        <v>21200000</v>
      </c>
      <c r="O17" s="99">
        <v>20000000</v>
      </c>
      <c r="P17" s="99">
        <v>19300000</v>
      </c>
      <c r="Q17" s="99"/>
      <c r="R17" s="99">
        <v>18200000</v>
      </c>
      <c r="S17" s="99">
        <v>22800000</v>
      </c>
      <c r="T17" s="99">
        <v>21500000</v>
      </c>
      <c r="U17" s="99">
        <v>34200000</v>
      </c>
      <c r="V17" s="99"/>
      <c r="W17" s="18"/>
      <c r="Y17" s="63"/>
    </row>
    <row r="18" spans="2:25" x14ac:dyDescent="0.15">
      <c r="B18" s="111" t="s">
        <v>48</v>
      </c>
      <c r="D18" s="99">
        <v>3800000</v>
      </c>
      <c r="E18" s="20"/>
      <c r="F18" s="99">
        <v>7800000</v>
      </c>
      <c r="G18" s="20"/>
      <c r="H18" s="99">
        <v>9700000</v>
      </c>
      <c r="I18" s="99">
        <v>11800000</v>
      </c>
      <c r="J18" s="99">
        <v>14900000</v>
      </c>
      <c r="K18" s="99">
        <v>17800000</v>
      </c>
      <c r="L18" s="99"/>
      <c r="M18" s="99">
        <v>21600000</v>
      </c>
      <c r="N18" s="99">
        <v>25700000</v>
      </c>
      <c r="O18" s="99">
        <v>31800000</v>
      </c>
      <c r="P18" s="99">
        <v>37000000</v>
      </c>
      <c r="Q18" s="99"/>
      <c r="R18" s="99">
        <v>42300000</v>
      </c>
      <c r="S18" s="99">
        <v>48500000</v>
      </c>
      <c r="T18" s="99">
        <v>52700000</v>
      </c>
      <c r="U18" s="99">
        <v>55800000</v>
      </c>
      <c r="V18" s="99"/>
      <c r="W18" s="18"/>
      <c r="Y18" s="63"/>
    </row>
    <row r="19" spans="2:25" x14ac:dyDescent="0.15">
      <c r="B19" s="111" t="s">
        <v>40</v>
      </c>
      <c r="D19" s="99">
        <v>4000000</v>
      </c>
      <c r="E19" s="20"/>
      <c r="F19" s="99">
        <v>4100000</v>
      </c>
      <c r="G19" s="20"/>
      <c r="H19" s="99">
        <v>3100000</v>
      </c>
      <c r="I19" s="99">
        <v>2800000</v>
      </c>
      <c r="J19" s="99">
        <v>4100000</v>
      </c>
      <c r="K19" s="99">
        <v>5900000</v>
      </c>
      <c r="L19" s="99"/>
      <c r="M19" s="99">
        <v>5300000</v>
      </c>
      <c r="N19" s="99">
        <v>7600000</v>
      </c>
      <c r="O19" s="99">
        <v>6900000</v>
      </c>
      <c r="P19" s="100">
        <v>6400000</v>
      </c>
      <c r="Q19" s="99"/>
      <c r="R19" s="99">
        <v>5900000</v>
      </c>
      <c r="S19" s="99">
        <v>11100000</v>
      </c>
      <c r="T19" s="99">
        <v>20200000</v>
      </c>
      <c r="U19" s="99">
        <v>17800000</v>
      </c>
      <c r="V19" s="99"/>
      <c r="W19" s="18"/>
      <c r="Y19" s="63"/>
    </row>
    <row r="20" spans="2:25" ht="14" thickBot="1" x14ac:dyDescent="0.2">
      <c r="B20" s="113" t="s">
        <v>49</v>
      </c>
      <c r="C20" s="114"/>
      <c r="D20" s="73">
        <v>304500000</v>
      </c>
      <c r="E20" s="136"/>
      <c r="F20" s="73">
        <v>404600000</v>
      </c>
      <c r="G20" s="136"/>
      <c r="H20" s="73">
        <v>927800000</v>
      </c>
      <c r="I20" s="73">
        <v>989000000</v>
      </c>
      <c r="J20" s="73">
        <v>980300000</v>
      </c>
      <c r="K20" s="73">
        <v>983000000</v>
      </c>
      <c r="L20" s="69"/>
      <c r="M20" s="73">
        <v>1019300000</v>
      </c>
      <c r="N20" s="73">
        <v>977500000</v>
      </c>
      <c r="O20" s="73">
        <v>899900000</v>
      </c>
      <c r="P20" s="73">
        <v>914900000</v>
      </c>
      <c r="Q20" s="69"/>
      <c r="R20" s="73">
        <v>995100000</v>
      </c>
      <c r="S20" s="73">
        <v>936400000</v>
      </c>
      <c r="T20" s="73">
        <v>959100000</v>
      </c>
      <c r="U20" s="73">
        <v>922900000</v>
      </c>
      <c r="V20" s="69"/>
      <c r="W20" s="18"/>
      <c r="Y20" s="63"/>
    </row>
    <row r="21" spans="2:25" ht="29" thickTop="1" x14ac:dyDescent="0.15">
      <c r="B21" s="115" t="s">
        <v>50</v>
      </c>
      <c r="D21" s="70"/>
      <c r="F21" s="70"/>
      <c r="H21" s="70"/>
      <c r="W21" s="18"/>
    </row>
    <row r="22" spans="2:25" x14ac:dyDescent="0.15">
      <c r="B22" s="116" t="s">
        <v>51</v>
      </c>
      <c r="D22" s="70"/>
      <c r="F22" s="70"/>
      <c r="H22" s="70"/>
      <c r="W22" s="18"/>
    </row>
    <row r="23" spans="2:25" x14ac:dyDescent="0.15">
      <c r="B23" s="117" t="s">
        <v>36</v>
      </c>
      <c r="D23" s="99">
        <v>85800000</v>
      </c>
      <c r="F23" s="99">
        <v>152000000</v>
      </c>
      <c r="H23" s="99">
        <v>293400000</v>
      </c>
      <c r="I23" s="99">
        <v>367600000</v>
      </c>
      <c r="J23" s="99">
        <v>376300000</v>
      </c>
      <c r="K23" s="99">
        <v>396000000</v>
      </c>
      <c r="L23" s="99"/>
      <c r="M23" s="99">
        <v>389200000</v>
      </c>
      <c r="N23" s="99">
        <v>356500000</v>
      </c>
      <c r="O23" s="99">
        <v>298700000</v>
      </c>
      <c r="P23" s="99">
        <v>323700000</v>
      </c>
      <c r="Q23" s="99"/>
      <c r="R23" s="99">
        <v>387700000</v>
      </c>
      <c r="S23" s="99">
        <v>319800000</v>
      </c>
      <c r="T23" s="99">
        <v>338100000</v>
      </c>
      <c r="U23" s="99">
        <v>305800000</v>
      </c>
      <c r="V23" s="99"/>
      <c r="W23" s="18"/>
      <c r="Y23" s="63"/>
    </row>
    <row r="24" spans="2:25" x14ac:dyDescent="0.15">
      <c r="B24" s="117" t="s">
        <v>37</v>
      </c>
      <c r="D24" s="99">
        <v>4300000</v>
      </c>
      <c r="F24" s="99">
        <v>8100000</v>
      </c>
      <c r="H24" s="99">
        <v>11900000</v>
      </c>
      <c r="I24" s="99">
        <v>12300000</v>
      </c>
      <c r="J24" s="99">
        <v>13000000</v>
      </c>
      <c r="K24" s="99">
        <v>12000000</v>
      </c>
      <c r="L24" s="99"/>
      <c r="M24" s="99">
        <v>11300000</v>
      </c>
      <c r="N24" s="99">
        <v>12000000</v>
      </c>
      <c r="O24" s="99">
        <v>12000000</v>
      </c>
      <c r="P24" s="99">
        <v>10100000</v>
      </c>
      <c r="Q24" s="99"/>
      <c r="R24" s="99">
        <v>10200000</v>
      </c>
      <c r="S24" s="99">
        <v>11400000</v>
      </c>
      <c r="T24" s="99">
        <v>12400000</v>
      </c>
      <c r="U24" s="99">
        <v>12200000</v>
      </c>
      <c r="V24" s="99"/>
      <c r="W24" s="18"/>
      <c r="Y24" s="63"/>
    </row>
    <row r="25" spans="2:25" x14ac:dyDescent="0.15">
      <c r="B25" s="117" t="s">
        <v>38</v>
      </c>
      <c r="D25" s="134">
        <v>7500000</v>
      </c>
      <c r="E25" s="135"/>
      <c r="F25" s="134">
        <v>6600000</v>
      </c>
      <c r="G25" s="135"/>
      <c r="H25" s="134">
        <v>12100000</v>
      </c>
      <c r="I25" s="134">
        <v>10400000</v>
      </c>
      <c r="J25" s="134">
        <v>11400000</v>
      </c>
      <c r="K25" s="134">
        <f>((9800000)+4300000)+1300000</f>
        <v>15400000</v>
      </c>
      <c r="L25" s="134"/>
      <c r="M25" s="134">
        <v>21590000</v>
      </c>
      <c r="N25" s="134">
        <v>17400000</v>
      </c>
      <c r="O25" s="134">
        <v>14800000</v>
      </c>
      <c r="P25" s="134">
        <v>14500000</v>
      </c>
      <c r="Q25" s="134"/>
      <c r="R25" s="134">
        <v>15400000</v>
      </c>
      <c r="S25" s="134">
        <v>13400000</v>
      </c>
      <c r="T25" s="100">
        <v>16900000</v>
      </c>
      <c r="U25" s="100">
        <v>15900000</v>
      </c>
      <c r="V25" s="100"/>
      <c r="W25" s="18"/>
      <c r="Y25" s="63"/>
    </row>
    <row r="26" spans="2:25" x14ac:dyDescent="0.15">
      <c r="B26" s="118" t="s">
        <v>52</v>
      </c>
      <c r="D26" s="99">
        <v>97700000</v>
      </c>
      <c r="F26" s="99">
        <v>166700000</v>
      </c>
      <c r="H26" s="99">
        <v>317300000</v>
      </c>
      <c r="I26" s="99">
        <v>390300000</v>
      </c>
      <c r="J26" s="99">
        <v>400700000</v>
      </c>
      <c r="K26" s="99">
        <f>423400000</f>
        <v>423400000</v>
      </c>
      <c r="L26" s="99"/>
      <c r="M26" s="99">
        <v>422090000</v>
      </c>
      <c r="N26" s="99">
        <v>385900000</v>
      </c>
      <c r="O26" s="99">
        <v>325500000</v>
      </c>
      <c r="P26" s="99">
        <v>348200000</v>
      </c>
      <c r="Q26" s="99"/>
      <c r="R26" s="99">
        <v>413400000</v>
      </c>
      <c r="S26" s="99">
        <v>344500000</v>
      </c>
      <c r="T26" s="157">
        <v>367400000</v>
      </c>
      <c r="U26" s="157">
        <v>333900000</v>
      </c>
      <c r="V26" s="100"/>
      <c r="W26" s="18"/>
      <c r="Y26" s="63"/>
    </row>
    <row r="27" spans="2:25" x14ac:dyDescent="0.15">
      <c r="B27" s="117" t="s">
        <v>53</v>
      </c>
      <c r="D27" s="99"/>
      <c r="F27" s="99"/>
      <c r="H27" s="99"/>
      <c r="I27" s="99"/>
      <c r="J27" s="99"/>
      <c r="K27" s="99"/>
      <c r="L27" s="99"/>
      <c r="M27" s="99"/>
      <c r="N27" s="99"/>
      <c r="O27" s="99"/>
      <c r="P27" s="99"/>
      <c r="Q27" s="99"/>
      <c r="R27" s="99"/>
      <c r="S27" s="99"/>
      <c r="T27" s="99"/>
      <c r="U27" s="99"/>
      <c r="V27" s="99"/>
      <c r="W27" s="18"/>
      <c r="Y27" s="63"/>
    </row>
    <row r="28" spans="2:25" x14ac:dyDescent="0.15">
      <c r="B28" s="119" t="s">
        <v>54</v>
      </c>
      <c r="D28" s="99">
        <v>0</v>
      </c>
      <c r="F28" s="99">
        <v>4800000</v>
      </c>
      <c r="H28" s="99">
        <v>6600000</v>
      </c>
      <c r="I28" s="99">
        <v>500000</v>
      </c>
      <c r="J28" s="99">
        <v>500000</v>
      </c>
      <c r="K28" s="99">
        <v>500000</v>
      </c>
      <c r="L28" s="99"/>
      <c r="M28" s="99">
        <v>60500000</v>
      </c>
      <c r="N28" s="99">
        <v>70500000</v>
      </c>
      <c r="O28" s="99">
        <v>70500000</v>
      </c>
      <c r="P28" s="99">
        <v>75500000</v>
      </c>
      <c r="Q28" s="99"/>
      <c r="R28" s="99">
        <v>95500000</v>
      </c>
      <c r="S28" s="99">
        <v>105000000</v>
      </c>
      <c r="T28" s="99">
        <v>105000000</v>
      </c>
      <c r="U28" s="99">
        <v>115000000</v>
      </c>
      <c r="V28" s="99"/>
      <c r="W28" s="18"/>
      <c r="Y28" s="63"/>
    </row>
    <row r="29" spans="2:25" x14ac:dyDescent="0.15">
      <c r="B29" s="117" t="s">
        <v>39</v>
      </c>
      <c r="C29" s="112"/>
      <c r="D29" s="134">
        <v>1500000</v>
      </c>
      <c r="E29" s="112"/>
      <c r="F29" s="134">
        <v>6400000</v>
      </c>
      <c r="G29" s="112"/>
      <c r="H29" s="134">
        <v>6200000</v>
      </c>
      <c r="I29" s="134">
        <v>6100000</v>
      </c>
      <c r="J29" s="134">
        <v>3000000</v>
      </c>
      <c r="K29" s="134">
        <f>(1000000)+2000000</f>
        <v>3000000</v>
      </c>
      <c r="L29" s="134"/>
      <c r="M29" s="134">
        <v>3070000</v>
      </c>
      <c r="N29" s="134">
        <v>5400000</v>
      </c>
      <c r="O29" s="134">
        <v>5200000</v>
      </c>
      <c r="P29" s="134">
        <v>5500000</v>
      </c>
      <c r="Q29" s="134"/>
      <c r="R29" s="134">
        <v>5400000</v>
      </c>
      <c r="S29" s="134">
        <v>10700000</v>
      </c>
      <c r="T29" s="100">
        <v>19600000</v>
      </c>
      <c r="U29" s="100">
        <v>17500000</v>
      </c>
      <c r="V29" s="100"/>
      <c r="W29" s="18"/>
      <c r="Y29" s="63"/>
    </row>
    <row r="30" spans="2:25" x14ac:dyDescent="0.15">
      <c r="B30" s="120" t="s">
        <v>55</v>
      </c>
      <c r="D30" s="70">
        <v>99200000</v>
      </c>
      <c r="E30" s="70"/>
      <c r="F30" s="70">
        <v>177900000</v>
      </c>
      <c r="G30" s="70"/>
      <c r="H30" s="70">
        <v>330100000</v>
      </c>
      <c r="I30" s="70">
        <v>397000000</v>
      </c>
      <c r="J30" s="70">
        <v>404200000</v>
      </c>
      <c r="K30" s="70">
        <v>426900000</v>
      </c>
      <c r="L30" s="70"/>
      <c r="M30" s="70">
        <v>485660000</v>
      </c>
      <c r="N30" s="70">
        <v>461800000</v>
      </c>
      <c r="O30" s="70">
        <v>401100000</v>
      </c>
      <c r="P30" s="70">
        <v>429200000</v>
      </c>
      <c r="Q30" s="70"/>
      <c r="R30" s="70">
        <v>514200000</v>
      </c>
      <c r="S30" s="70">
        <v>460200000</v>
      </c>
      <c r="T30" s="158">
        <v>492000000</v>
      </c>
      <c r="U30" s="158">
        <v>466400000</v>
      </c>
      <c r="V30" s="69"/>
      <c r="W30" s="18"/>
      <c r="Y30" s="63"/>
    </row>
    <row r="31" spans="2:25" x14ac:dyDescent="0.15">
      <c r="B31" s="119" t="s">
        <v>66</v>
      </c>
      <c r="D31" s="70">
        <v>311500000</v>
      </c>
      <c r="E31" s="70"/>
      <c r="F31" s="70">
        <v>366300000</v>
      </c>
      <c r="G31" s="70"/>
      <c r="H31" s="70">
        <v>0</v>
      </c>
      <c r="I31" s="70">
        <v>0</v>
      </c>
      <c r="J31" s="70">
        <v>0</v>
      </c>
      <c r="K31" s="70">
        <v>0</v>
      </c>
      <c r="L31" s="70"/>
      <c r="M31" s="70">
        <v>0</v>
      </c>
      <c r="N31" s="70">
        <v>0</v>
      </c>
      <c r="O31" s="70">
        <v>0</v>
      </c>
      <c r="P31" s="70">
        <v>0</v>
      </c>
      <c r="Q31" s="70"/>
      <c r="R31" s="70">
        <v>0</v>
      </c>
      <c r="S31" s="70">
        <v>0</v>
      </c>
      <c r="T31" s="70">
        <v>0</v>
      </c>
      <c r="U31" s="70">
        <v>0</v>
      </c>
      <c r="V31" s="70"/>
      <c r="W31" s="18"/>
      <c r="Y31" s="63"/>
    </row>
    <row r="32" spans="2:25" x14ac:dyDescent="0.15">
      <c r="B32" s="120" t="s">
        <v>56</v>
      </c>
      <c r="D32" s="70">
        <v>-106100000</v>
      </c>
      <c r="E32" s="70"/>
      <c r="F32" s="70">
        <v>-139700000</v>
      </c>
      <c r="G32" s="70"/>
      <c r="H32" s="70">
        <v>597700000</v>
      </c>
      <c r="I32" s="70">
        <v>592000000</v>
      </c>
      <c r="J32" s="70">
        <v>576100000</v>
      </c>
      <c r="K32" s="70">
        <v>556100000</v>
      </c>
      <c r="L32" s="70"/>
      <c r="M32" s="70">
        <v>533600000</v>
      </c>
      <c r="N32" s="70">
        <v>515700000</v>
      </c>
      <c r="O32" s="137">
        <v>498700000</v>
      </c>
      <c r="P32" s="137">
        <v>485700000</v>
      </c>
      <c r="Q32" s="70"/>
      <c r="R32" s="70">
        <v>480900000</v>
      </c>
      <c r="S32" s="70">
        <v>476200000</v>
      </c>
      <c r="T32" s="137">
        <v>467100000</v>
      </c>
      <c r="U32" s="137">
        <v>456500000</v>
      </c>
      <c r="V32" s="69"/>
      <c r="W32" s="18"/>
      <c r="Y32" s="63"/>
    </row>
    <row r="33" spans="1:25" ht="29" thickBot="1" x14ac:dyDescent="0.2">
      <c r="B33" s="121" t="s">
        <v>57</v>
      </c>
      <c r="D33" s="138">
        <v>304500000</v>
      </c>
      <c r="E33" s="114"/>
      <c r="F33" s="138">
        <v>404600000</v>
      </c>
      <c r="G33" s="114"/>
      <c r="H33" s="138">
        <v>927800000</v>
      </c>
      <c r="I33" s="73">
        <v>989000000</v>
      </c>
      <c r="J33" s="73">
        <v>980300000</v>
      </c>
      <c r="K33" s="73">
        <v>983000000</v>
      </c>
      <c r="L33" s="69"/>
      <c r="M33" s="73">
        <v>1019260000</v>
      </c>
      <c r="N33" s="73">
        <v>977500000</v>
      </c>
      <c r="O33" s="73">
        <v>899900000</v>
      </c>
      <c r="P33" s="73">
        <v>914900000</v>
      </c>
      <c r="Q33" s="69"/>
      <c r="R33" s="73">
        <v>995100000</v>
      </c>
      <c r="S33" s="73">
        <v>936400000</v>
      </c>
      <c r="T33" s="159">
        <v>959100000</v>
      </c>
      <c r="U33" s="159">
        <v>922900000</v>
      </c>
      <c r="V33" s="69"/>
      <c r="W33" s="18"/>
      <c r="Y33" s="63"/>
    </row>
    <row r="34" spans="1:25" ht="14" thickTop="1" x14ac:dyDescent="0.15">
      <c r="A34" s="106" t="s">
        <v>117</v>
      </c>
      <c r="B34" s="14"/>
      <c r="D34" s="101"/>
      <c r="E34" s="102"/>
      <c r="F34" s="101"/>
      <c r="G34" s="102"/>
      <c r="H34" s="101"/>
      <c r="W34" s="18"/>
    </row>
    <row r="35" spans="1:25" ht="6" customHeight="1" x14ac:dyDescent="0.15">
      <c r="A35" s="18"/>
      <c r="B35" s="18"/>
      <c r="C35" s="18"/>
      <c r="D35" s="18"/>
      <c r="E35" s="18"/>
      <c r="F35" s="18"/>
      <c r="G35" s="18"/>
      <c r="H35" s="18"/>
      <c r="I35" s="18"/>
      <c r="J35" s="18"/>
      <c r="K35" s="18"/>
      <c r="L35" s="18"/>
      <c r="M35" s="18"/>
      <c r="N35" s="18"/>
      <c r="O35" s="18"/>
      <c r="P35" s="18"/>
      <c r="Q35" s="18"/>
      <c r="R35" s="18"/>
      <c r="S35" s="18"/>
      <c r="T35" s="18"/>
      <c r="U35" s="18"/>
      <c r="V35" s="18"/>
      <c r="W35" s="18"/>
    </row>
  </sheetData>
  <conditionalFormatting sqref="B21:B33">
    <cfRule type="expression" dxfId="5"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dimension ref="A1:AJ56"/>
  <sheetViews>
    <sheetView showGridLines="0" zoomScaleNormal="100" workbookViewId="0">
      <selection activeCell="B61" sqref="B61"/>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lapsed="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1.5" customWidth="1"/>
    <col min="27" max="30" width="10.5" customWidth="1"/>
    <col min="31" max="31" width="1.6640625" customWidth="1"/>
    <col min="32" max="32" width="10.5" customWidth="1"/>
    <col min="33" max="33" width="2.33203125" customWidth="1"/>
    <col min="34" max="34" width="1" customWidth="1"/>
    <col min="35" max="35" width="0.5" customWidth="1"/>
    <col min="36" max="36" width="13.5" bestFit="1" customWidth="1"/>
  </cols>
  <sheetData>
    <row r="1" spans="2:36" x14ac:dyDescent="0.15">
      <c r="AH1" s="18"/>
    </row>
    <row r="2" spans="2:36" x14ac:dyDescent="0.15">
      <c r="D2" s="4"/>
      <c r="E2" s="4"/>
      <c r="AH2" s="18"/>
    </row>
    <row r="3" spans="2:36" x14ac:dyDescent="0.15">
      <c r="D3" s="4"/>
      <c r="E3" s="4"/>
      <c r="AH3" s="18"/>
    </row>
    <row r="4" spans="2:36" x14ac:dyDescent="0.15">
      <c r="D4" s="145"/>
      <c r="E4" s="4"/>
      <c r="AH4" s="18"/>
    </row>
    <row r="5" spans="2:36" x14ac:dyDescent="0.15">
      <c r="B5" s="6" t="s">
        <v>69</v>
      </c>
      <c r="D5" s="8">
        <v>2019</v>
      </c>
      <c r="E5" s="12"/>
      <c r="F5" s="10" t="s">
        <v>92</v>
      </c>
      <c r="G5" s="10" t="s">
        <v>93</v>
      </c>
      <c r="H5" s="10" t="s">
        <v>94</v>
      </c>
      <c r="I5" s="10" t="s">
        <v>87</v>
      </c>
      <c r="J5" s="11"/>
      <c r="K5" s="8">
        <v>2020</v>
      </c>
      <c r="L5" s="9"/>
      <c r="M5" s="10" t="s">
        <v>88</v>
      </c>
      <c r="N5" s="10" t="s">
        <v>89</v>
      </c>
      <c r="O5" s="10" t="s">
        <v>90</v>
      </c>
      <c r="P5" s="10" t="s">
        <v>91</v>
      </c>
      <c r="Q5" s="11"/>
      <c r="R5" s="8">
        <v>2021</v>
      </c>
      <c r="S5" s="9"/>
      <c r="T5" s="10" t="s">
        <v>95</v>
      </c>
      <c r="U5" s="10" t="s">
        <v>105</v>
      </c>
      <c r="V5" s="10" t="s">
        <v>107</v>
      </c>
      <c r="W5" s="10" t="s">
        <v>119</v>
      </c>
      <c r="X5" s="11"/>
      <c r="Y5" s="107">
        <v>2022</v>
      </c>
      <c r="Z5" s="9"/>
      <c r="AA5" s="10" t="s">
        <v>129</v>
      </c>
      <c r="AB5" s="10" t="s">
        <v>135</v>
      </c>
      <c r="AC5" s="10" t="s">
        <v>136</v>
      </c>
      <c r="AD5" s="10" t="s">
        <v>137</v>
      </c>
      <c r="AE5" s="11"/>
      <c r="AF5" s="107">
        <v>2023</v>
      </c>
      <c r="AG5" s="11"/>
      <c r="AH5" s="23"/>
      <c r="AI5" s="12"/>
    </row>
    <row r="6" spans="2:36" ht="10.25" customHeight="1" x14ac:dyDescent="0.15">
      <c r="N6" s="13"/>
      <c r="O6" s="13"/>
      <c r="P6" s="13"/>
      <c r="Q6" s="13"/>
      <c r="R6" s="13"/>
      <c r="S6" s="13"/>
      <c r="T6" s="13"/>
      <c r="U6" s="13"/>
      <c r="V6" s="13"/>
      <c r="W6" s="13"/>
      <c r="X6" s="13"/>
      <c r="Y6" s="13"/>
      <c r="Z6" s="13"/>
      <c r="AA6" s="13"/>
      <c r="AB6" s="13"/>
      <c r="AC6" s="13"/>
      <c r="AD6" s="13"/>
      <c r="AE6" s="13"/>
      <c r="AF6" s="13"/>
      <c r="AG6" s="13"/>
      <c r="AH6" s="24"/>
      <c r="AI6" s="13"/>
    </row>
    <row r="7" spans="2:36" x14ac:dyDescent="0.15">
      <c r="B7" s="19" t="s">
        <v>60</v>
      </c>
      <c r="AH7" s="18"/>
    </row>
    <row r="8" spans="2:36" x14ac:dyDescent="0.15">
      <c r="B8" s="3" t="s">
        <v>0</v>
      </c>
      <c r="D8" s="37">
        <v>87800000</v>
      </c>
      <c r="E8" s="140"/>
      <c r="F8" s="37">
        <v>34600000</v>
      </c>
      <c r="G8" s="37">
        <v>38300000</v>
      </c>
      <c r="H8" s="37">
        <v>56400000</v>
      </c>
      <c r="I8" s="37">
        <v>43800000</v>
      </c>
      <c r="J8" s="140"/>
      <c r="K8" s="37">
        <v>173100000</v>
      </c>
      <c r="L8" s="140"/>
      <c r="M8" s="37">
        <v>58400000</v>
      </c>
      <c r="N8" s="37">
        <v>83900000</v>
      </c>
      <c r="O8" s="37">
        <v>79300000</v>
      </c>
      <c r="P8" s="37">
        <v>86700000</v>
      </c>
      <c r="Q8" s="37"/>
      <c r="R8" s="37">
        <v>308400000</v>
      </c>
      <c r="S8" s="37"/>
      <c r="T8" s="37">
        <v>88347076.874261737</v>
      </c>
      <c r="U8" s="37">
        <v>97800000</v>
      </c>
      <c r="V8" s="37">
        <v>90900000</v>
      </c>
      <c r="W8" s="37">
        <v>84600000</v>
      </c>
      <c r="X8" s="37"/>
      <c r="Y8" s="37">
        <v>361600000</v>
      </c>
      <c r="Z8" s="37"/>
      <c r="AA8" s="37">
        <v>104900000</v>
      </c>
      <c r="AB8" s="37">
        <v>109400000</v>
      </c>
      <c r="AC8" s="37">
        <v>104500000</v>
      </c>
      <c r="AD8" s="37">
        <v>103800000</v>
      </c>
      <c r="AE8" s="37"/>
      <c r="AF8" s="37">
        <v>422500000</v>
      </c>
      <c r="AG8" s="37"/>
      <c r="AH8" s="18"/>
      <c r="AJ8" s="74"/>
    </row>
    <row r="9" spans="2:36" x14ac:dyDescent="0.15">
      <c r="B9" s="3" t="s">
        <v>1</v>
      </c>
      <c r="D9" s="42">
        <v>19100000</v>
      </c>
      <c r="E9" s="140"/>
      <c r="F9" s="42">
        <v>7600000</v>
      </c>
      <c r="G9" s="42">
        <v>6600000</v>
      </c>
      <c r="H9" s="42">
        <v>11100000</v>
      </c>
      <c r="I9" s="42">
        <v>9900000</v>
      </c>
      <c r="J9" s="140"/>
      <c r="K9" s="42">
        <v>35200000</v>
      </c>
      <c r="L9" s="140"/>
      <c r="M9" s="42">
        <v>10700000</v>
      </c>
      <c r="N9" s="42">
        <v>13400000</v>
      </c>
      <c r="O9" s="42">
        <v>12500000</v>
      </c>
      <c r="P9" s="42">
        <v>13500000</v>
      </c>
      <c r="Q9" s="42"/>
      <c r="R9" s="42">
        <v>50100000</v>
      </c>
      <c r="S9" s="42"/>
      <c r="T9" s="42">
        <v>14718423.710000001</v>
      </c>
      <c r="U9" s="42">
        <v>17300000</v>
      </c>
      <c r="V9" s="42">
        <v>14600000</v>
      </c>
      <c r="W9" s="42">
        <v>13300000</v>
      </c>
      <c r="X9" s="42"/>
      <c r="Y9" s="42">
        <v>59900000</v>
      </c>
      <c r="Z9" s="42"/>
      <c r="AA9" s="42">
        <v>14800000</v>
      </c>
      <c r="AB9" s="42">
        <v>14900000</v>
      </c>
      <c r="AC9" s="42">
        <v>14500000</v>
      </c>
      <c r="AD9" s="42">
        <v>14600000</v>
      </c>
      <c r="AE9" s="42"/>
      <c r="AF9" s="42">
        <v>58700000</v>
      </c>
      <c r="AG9" s="42"/>
      <c r="AH9" s="18"/>
      <c r="AJ9" s="74"/>
    </row>
    <row r="10" spans="2:36" x14ac:dyDescent="0.15">
      <c r="B10" s="21" t="s">
        <v>2</v>
      </c>
      <c r="D10" s="40">
        <v>106800000</v>
      </c>
      <c r="E10" s="141"/>
      <c r="F10" s="40">
        <v>42200000</v>
      </c>
      <c r="G10" s="40">
        <v>44900000</v>
      </c>
      <c r="H10" s="40">
        <v>67500000</v>
      </c>
      <c r="I10" s="40">
        <v>53800000</v>
      </c>
      <c r="J10" s="141"/>
      <c r="K10" s="40">
        <v>208400000</v>
      </c>
      <c r="L10" s="141"/>
      <c r="M10" s="40">
        <v>69100000</v>
      </c>
      <c r="N10" s="40">
        <v>97400000</v>
      </c>
      <c r="O10" s="40">
        <v>91800000</v>
      </c>
      <c r="P10" s="40">
        <v>100200000</v>
      </c>
      <c r="Q10" s="76"/>
      <c r="R10" s="40">
        <v>358400000</v>
      </c>
      <c r="S10" s="76"/>
      <c r="T10" s="40">
        <v>103065500.58426176</v>
      </c>
      <c r="U10" s="40">
        <v>115100000</v>
      </c>
      <c r="V10" s="40">
        <v>105400000</v>
      </c>
      <c r="W10" s="40">
        <v>98000000</v>
      </c>
      <c r="X10" s="76"/>
      <c r="Y10" s="40">
        <v>421500000</v>
      </c>
      <c r="Z10" s="76"/>
      <c r="AA10" s="40">
        <v>119600000</v>
      </c>
      <c r="AB10" s="40">
        <v>124200000</v>
      </c>
      <c r="AC10" s="40">
        <v>119000000</v>
      </c>
      <c r="AD10" s="40">
        <v>118400000</v>
      </c>
      <c r="AE10" s="76"/>
      <c r="AF10" s="40">
        <v>481200000</v>
      </c>
      <c r="AG10" s="76"/>
      <c r="AH10" s="18"/>
      <c r="AJ10" s="74"/>
    </row>
    <row r="11" spans="2:36" x14ac:dyDescent="0.15">
      <c r="D11" s="140"/>
      <c r="E11" s="140"/>
      <c r="F11" s="140"/>
      <c r="G11" s="140"/>
      <c r="H11" s="140"/>
      <c r="I11" s="140"/>
      <c r="J11" s="140"/>
      <c r="K11" s="140"/>
      <c r="L11" s="140"/>
      <c r="M11" s="140"/>
      <c r="AH11" s="18"/>
    </row>
    <row r="12" spans="2:36" x14ac:dyDescent="0.15">
      <c r="B12" s="22" t="s">
        <v>61</v>
      </c>
      <c r="D12" s="140"/>
      <c r="E12" s="140"/>
      <c r="F12" s="140"/>
      <c r="G12" s="140"/>
      <c r="H12" s="140"/>
      <c r="I12" s="140"/>
      <c r="J12" s="140"/>
      <c r="K12" s="140"/>
      <c r="L12" s="140"/>
      <c r="M12" s="140"/>
      <c r="AH12" s="18"/>
    </row>
    <row r="13" spans="2:36" ht="30" x14ac:dyDescent="0.15">
      <c r="B13" s="61" t="s">
        <v>145</v>
      </c>
      <c r="D13" s="42">
        <v>66000000</v>
      </c>
      <c r="E13" s="140"/>
      <c r="F13" s="42">
        <v>21600000</v>
      </c>
      <c r="G13" s="42">
        <v>15300000</v>
      </c>
      <c r="H13" s="42">
        <v>25100000</v>
      </c>
      <c r="I13" s="42">
        <v>21600000</v>
      </c>
      <c r="J13" s="140"/>
      <c r="K13" s="42">
        <v>83600000</v>
      </c>
      <c r="L13" s="140"/>
      <c r="M13" s="42">
        <v>29500000</v>
      </c>
      <c r="N13" s="42">
        <v>42800000</v>
      </c>
      <c r="O13" s="42">
        <v>41500000</v>
      </c>
      <c r="P13" s="42">
        <v>45600000</v>
      </c>
      <c r="Q13" s="42"/>
      <c r="R13" s="42">
        <v>159400000</v>
      </c>
      <c r="S13" s="42"/>
      <c r="T13" s="42">
        <v>47251298.945230223</v>
      </c>
      <c r="U13" s="42">
        <v>49900000</v>
      </c>
      <c r="V13" s="42">
        <v>46300000</v>
      </c>
      <c r="W13" s="42">
        <v>40500000</v>
      </c>
      <c r="X13" s="42"/>
      <c r="Y13" s="42">
        <v>184000000</v>
      </c>
      <c r="Z13" s="42"/>
      <c r="AA13" s="42">
        <v>47600000</v>
      </c>
      <c r="AB13" s="42">
        <v>50200000</v>
      </c>
      <c r="AC13" s="42">
        <v>47900000</v>
      </c>
      <c r="AD13" s="42">
        <v>47000000</v>
      </c>
      <c r="AE13" s="42"/>
      <c r="AF13" s="42">
        <v>192700000</v>
      </c>
      <c r="AG13" s="42"/>
      <c r="AH13" s="18"/>
    </row>
    <row r="14" spans="2:36" ht="28" x14ac:dyDescent="0.15">
      <c r="B14" s="61" t="s">
        <v>68</v>
      </c>
      <c r="D14" s="42">
        <v>16800000</v>
      </c>
      <c r="E14" s="140"/>
      <c r="F14" s="42">
        <v>7300000</v>
      </c>
      <c r="G14" s="42">
        <v>4700000</v>
      </c>
      <c r="H14" s="42">
        <v>8800000</v>
      </c>
      <c r="I14" s="42">
        <v>8800000</v>
      </c>
      <c r="J14" s="140"/>
      <c r="K14" s="42">
        <v>29500000</v>
      </c>
      <c r="L14" s="140"/>
      <c r="M14" s="42">
        <v>9400000</v>
      </c>
      <c r="N14" s="42">
        <v>11100000</v>
      </c>
      <c r="O14" s="42">
        <v>12400000</v>
      </c>
      <c r="P14" s="42">
        <v>12500000</v>
      </c>
      <c r="Q14" s="42"/>
      <c r="R14" s="42">
        <v>45300000</v>
      </c>
      <c r="S14" s="42"/>
      <c r="T14" s="42">
        <v>13635504.43</v>
      </c>
      <c r="U14" s="42">
        <v>14600000</v>
      </c>
      <c r="V14" s="42">
        <v>12200000</v>
      </c>
      <c r="W14" s="42">
        <v>12300000</v>
      </c>
      <c r="X14" s="42"/>
      <c r="Y14" s="42">
        <v>52700000</v>
      </c>
      <c r="Z14" s="42"/>
      <c r="AA14" s="42">
        <v>12100000</v>
      </c>
      <c r="AB14" s="42">
        <v>13500000</v>
      </c>
      <c r="AC14" s="42">
        <v>12500000</v>
      </c>
      <c r="AD14" s="42">
        <v>13700000</v>
      </c>
      <c r="AE14" s="42"/>
      <c r="AF14" s="42">
        <v>51700000</v>
      </c>
      <c r="AG14" s="42"/>
      <c r="AH14" s="18"/>
    </row>
    <row r="15" spans="2:36" ht="15" x14ac:dyDescent="0.15">
      <c r="B15" s="3" t="s">
        <v>146</v>
      </c>
      <c r="D15" s="42">
        <v>39600000</v>
      </c>
      <c r="E15" s="140"/>
      <c r="F15" s="42">
        <v>16900000</v>
      </c>
      <c r="G15" s="42">
        <v>13900000</v>
      </c>
      <c r="H15" s="42">
        <v>16800000</v>
      </c>
      <c r="I15" s="42">
        <v>17400000</v>
      </c>
      <c r="J15" s="140"/>
      <c r="K15" s="42">
        <v>65000000</v>
      </c>
      <c r="L15" s="140"/>
      <c r="M15" s="42">
        <v>21600000</v>
      </c>
      <c r="N15" s="42">
        <v>23500000</v>
      </c>
      <c r="O15" s="42">
        <v>26400000</v>
      </c>
      <c r="P15" s="42">
        <v>29600000</v>
      </c>
      <c r="Q15" s="42"/>
      <c r="R15" s="42">
        <v>101100000</v>
      </c>
      <c r="S15" s="42"/>
      <c r="T15" s="42">
        <v>32774362.069052797</v>
      </c>
      <c r="U15" s="42">
        <v>36700000</v>
      </c>
      <c r="V15" s="42">
        <v>34300000</v>
      </c>
      <c r="W15" s="42">
        <v>32700000</v>
      </c>
      <c r="X15" s="42"/>
      <c r="Y15" s="42">
        <v>136500000</v>
      </c>
      <c r="Z15" s="42"/>
      <c r="AA15" s="42">
        <v>35700000</v>
      </c>
      <c r="AB15" s="42">
        <v>35300000</v>
      </c>
      <c r="AC15" s="42">
        <v>35100000</v>
      </c>
      <c r="AD15" s="42">
        <v>34800000</v>
      </c>
      <c r="AE15" s="42"/>
      <c r="AF15" s="42">
        <v>141000000</v>
      </c>
      <c r="AG15" s="42"/>
      <c r="AH15" s="18"/>
    </row>
    <row r="16" spans="2:36" ht="15" x14ac:dyDescent="0.15">
      <c r="B16" s="3" t="s">
        <v>142</v>
      </c>
      <c r="D16" s="42">
        <v>62400000</v>
      </c>
      <c r="E16" s="140"/>
      <c r="F16" s="42">
        <v>23100000</v>
      </c>
      <c r="G16" s="42">
        <v>13900000</v>
      </c>
      <c r="H16" s="42">
        <v>11600000</v>
      </c>
      <c r="I16" s="42">
        <v>16300000</v>
      </c>
      <c r="J16" s="140"/>
      <c r="K16" s="42">
        <v>64900000</v>
      </c>
      <c r="L16" s="140"/>
      <c r="M16" s="42">
        <v>24000000</v>
      </c>
      <c r="N16" s="42">
        <v>27500000</v>
      </c>
      <c r="O16" s="42">
        <v>33800000</v>
      </c>
      <c r="P16" s="42">
        <v>35900000</v>
      </c>
      <c r="Q16" s="42"/>
      <c r="R16" s="42">
        <v>121200000</v>
      </c>
      <c r="S16" s="42"/>
      <c r="T16" s="42">
        <v>36099802.322050869</v>
      </c>
      <c r="U16" s="42">
        <v>36100000</v>
      </c>
      <c r="V16" s="42">
        <v>34700000</v>
      </c>
      <c r="W16" s="42">
        <f>36600000+100000</f>
        <v>36700000</v>
      </c>
      <c r="X16" s="42"/>
      <c r="Y16" s="42">
        <v>143600000</v>
      </c>
      <c r="Z16" s="42"/>
      <c r="AA16" s="42">
        <v>41700000</v>
      </c>
      <c r="AB16" s="42">
        <v>41200000</v>
      </c>
      <c r="AC16" s="42">
        <v>40800000</v>
      </c>
      <c r="AD16" s="42">
        <v>42800000</v>
      </c>
      <c r="AE16" s="42"/>
      <c r="AF16" s="42">
        <v>166500000</v>
      </c>
      <c r="AG16" s="42"/>
      <c r="AH16" s="18"/>
    </row>
    <row r="17" spans="2:34" ht="15" x14ac:dyDescent="0.15">
      <c r="B17" s="3" t="s">
        <v>113</v>
      </c>
      <c r="D17" s="42">
        <v>1300000</v>
      </c>
      <c r="E17" s="140"/>
      <c r="F17" s="42">
        <v>1200000</v>
      </c>
      <c r="G17" s="42">
        <v>1500000</v>
      </c>
      <c r="H17" s="42">
        <v>1700000</v>
      </c>
      <c r="I17" s="42">
        <v>1700000</v>
      </c>
      <c r="J17" s="140"/>
      <c r="K17" s="42">
        <v>6100000</v>
      </c>
      <c r="L17" s="140"/>
      <c r="M17" s="42">
        <v>1800000</v>
      </c>
      <c r="N17" s="42">
        <v>1800000</v>
      </c>
      <c r="O17" s="42">
        <v>2300000</v>
      </c>
      <c r="P17" s="42">
        <v>2400000</v>
      </c>
      <c r="Q17" s="42"/>
      <c r="R17" s="42">
        <v>8300000</v>
      </c>
      <c r="S17" s="42"/>
      <c r="T17" s="42">
        <v>2385487.8137765294</v>
      </c>
      <c r="U17" s="42">
        <v>2500000</v>
      </c>
      <c r="V17" s="42">
        <v>3000000</v>
      </c>
      <c r="W17" s="42">
        <v>3000000</v>
      </c>
      <c r="X17" s="42"/>
      <c r="Y17" s="42">
        <v>10900000</v>
      </c>
      <c r="Z17" s="42"/>
      <c r="AA17" s="42">
        <v>3300000</v>
      </c>
      <c r="AB17" s="42">
        <v>3900000</v>
      </c>
      <c r="AC17" s="42">
        <v>5000000</v>
      </c>
      <c r="AD17" s="42">
        <v>6900000</v>
      </c>
      <c r="AE17" s="42"/>
      <c r="AF17" s="42">
        <v>19000000</v>
      </c>
      <c r="AG17" s="42"/>
      <c r="AH17" s="18"/>
    </row>
    <row r="18" spans="2:34" x14ac:dyDescent="0.15">
      <c r="B18" s="21" t="s">
        <v>9</v>
      </c>
      <c r="D18" s="40">
        <v>186100000</v>
      </c>
      <c r="E18" s="141"/>
      <c r="F18" s="40">
        <v>70100000</v>
      </c>
      <c r="G18" s="40">
        <v>49200000</v>
      </c>
      <c r="H18" s="40">
        <v>63900000</v>
      </c>
      <c r="I18" s="40">
        <v>65800000</v>
      </c>
      <c r="J18" s="141"/>
      <c r="K18" s="43">
        <v>249000000</v>
      </c>
      <c r="L18" s="142"/>
      <c r="M18" s="43">
        <v>86200000</v>
      </c>
      <c r="N18" s="43">
        <v>106700000</v>
      </c>
      <c r="O18" s="43">
        <v>116400000</v>
      </c>
      <c r="P18" s="43">
        <v>125900000</v>
      </c>
      <c r="Q18" s="77"/>
      <c r="R18" s="43">
        <v>435200000</v>
      </c>
      <c r="S18" s="77"/>
      <c r="T18" s="43">
        <v>132146455.58011045</v>
      </c>
      <c r="U18" s="43">
        <v>139800000</v>
      </c>
      <c r="V18" s="43">
        <v>130500000</v>
      </c>
      <c r="W18" s="43">
        <v>125300000</v>
      </c>
      <c r="X18" s="77"/>
      <c r="Y18" s="43">
        <v>527700000</v>
      </c>
      <c r="Z18" s="77"/>
      <c r="AA18" s="43">
        <v>140500000</v>
      </c>
      <c r="AB18" s="43">
        <v>144000000</v>
      </c>
      <c r="AC18" s="43">
        <v>141300000</v>
      </c>
      <c r="AD18" s="43">
        <v>145100000</v>
      </c>
      <c r="AE18" s="77"/>
      <c r="AF18" s="43">
        <v>571000000</v>
      </c>
      <c r="AG18" s="77"/>
      <c r="AH18" s="18"/>
    </row>
    <row r="19" spans="2:34" x14ac:dyDescent="0.15">
      <c r="D19" s="140"/>
      <c r="E19" s="140"/>
      <c r="F19" s="140"/>
      <c r="G19" s="140"/>
      <c r="H19" s="140"/>
      <c r="I19" s="140"/>
      <c r="J19" s="140"/>
      <c r="K19" s="32"/>
      <c r="L19" s="140"/>
      <c r="M19" s="32"/>
      <c r="N19" s="32"/>
      <c r="O19" s="32"/>
      <c r="P19" s="32"/>
      <c r="Q19" s="32"/>
      <c r="R19" s="32"/>
      <c r="S19" s="32"/>
      <c r="T19" s="32"/>
      <c r="U19" s="32"/>
      <c r="V19" s="143"/>
      <c r="W19" s="32"/>
      <c r="X19" s="32"/>
      <c r="Y19" s="32"/>
      <c r="Z19" s="32"/>
      <c r="AA19" s="32"/>
      <c r="AB19" s="32"/>
      <c r="AC19" s="32"/>
      <c r="AD19" s="32"/>
      <c r="AE19" s="32"/>
      <c r="AF19" s="32"/>
      <c r="AG19" s="32"/>
      <c r="AH19" s="18"/>
    </row>
    <row r="20" spans="2:34" x14ac:dyDescent="0.15">
      <c r="B20" s="21" t="s">
        <v>77</v>
      </c>
      <c r="D20" s="37">
        <v>-79300000</v>
      </c>
      <c r="E20" s="140"/>
      <c r="F20" s="37">
        <v>-27900000</v>
      </c>
      <c r="G20" s="37">
        <v>-4300000</v>
      </c>
      <c r="H20" s="37">
        <v>3500000</v>
      </c>
      <c r="I20" s="37">
        <v>-12000000</v>
      </c>
      <c r="J20" s="140"/>
      <c r="K20" s="42">
        <v>-40600000</v>
      </c>
      <c r="L20" s="140"/>
      <c r="M20" s="42">
        <v>-17100000</v>
      </c>
      <c r="N20" s="42">
        <v>-9300000</v>
      </c>
      <c r="O20" s="42">
        <v>-24700000</v>
      </c>
      <c r="P20" s="42">
        <v>-25700000</v>
      </c>
      <c r="Q20" s="42"/>
      <c r="R20" s="42">
        <v>-76800000</v>
      </c>
      <c r="S20" s="42"/>
      <c r="T20" s="42">
        <v>-29080954.995848682</v>
      </c>
      <c r="U20" s="42">
        <v>-24700000</v>
      </c>
      <c r="V20" s="42">
        <v>-25100000</v>
      </c>
      <c r="W20" s="42">
        <v>-27300000</v>
      </c>
      <c r="X20" s="42"/>
      <c r="Y20" s="42">
        <v>-106200000</v>
      </c>
      <c r="Z20" s="42"/>
      <c r="AA20" s="42">
        <v>-20800000</v>
      </c>
      <c r="AB20" s="42">
        <v>-19800000</v>
      </c>
      <c r="AC20" s="42">
        <v>-22300000</v>
      </c>
      <c r="AD20" s="42">
        <v>-26800000</v>
      </c>
      <c r="AE20" s="42"/>
      <c r="AF20" s="42">
        <v>-89700000</v>
      </c>
      <c r="AG20" s="42"/>
      <c r="AH20" s="18"/>
    </row>
    <row r="21" spans="2:34" x14ac:dyDescent="0.15">
      <c r="B21" s="3" t="s">
        <v>10</v>
      </c>
      <c r="D21" s="42">
        <v>2100000</v>
      </c>
      <c r="E21" s="140"/>
      <c r="F21" s="42">
        <v>500000</v>
      </c>
      <c r="G21" s="42">
        <v>100000</v>
      </c>
      <c r="H21" s="42">
        <v>100000</v>
      </c>
      <c r="I21" s="42">
        <v>0</v>
      </c>
      <c r="J21" s="140"/>
      <c r="K21" s="42">
        <v>700000</v>
      </c>
      <c r="L21" s="140"/>
      <c r="M21" s="42">
        <v>0</v>
      </c>
      <c r="N21" s="42">
        <v>0</v>
      </c>
      <c r="O21" s="42">
        <v>0</v>
      </c>
      <c r="P21" s="42">
        <v>0</v>
      </c>
      <c r="Q21" s="42"/>
      <c r="R21" s="42">
        <v>100000</v>
      </c>
      <c r="S21" s="42"/>
      <c r="T21" s="42">
        <v>44065.8922928584</v>
      </c>
      <c r="U21" s="42">
        <v>600000</v>
      </c>
      <c r="V21" s="42">
        <v>1900000</v>
      </c>
      <c r="W21" s="42">
        <v>2500000</v>
      </c>
      <c r="X21" s="42"/>
      <c r="Y21" s="42">
        <v>5000000</v>
      </c>
      <c r="Z21" s="42"/>
      <c r="AA21" s="42">
        <v>3300000</v>
      </c>
      <c r="AB21" s="42">
        <v>4700000</v>
      </c>
      <c r="AC21" s="42">
        <v>4500000</v>
      </c>
      <c r="AD21" s="42">
        <v>4000000</v>
      </c>
      <c r="AE21" s="42"/>
      <c r="AF21" s="42">
        <v>16500000</v>
      </c>
      <c r="AG21" s="42"/>
      <c r="AH21" s="18"/>
    </row>
    <row r="22" spans="2:34" x14ac:dyDescent="0.15">
      <c r="B22" s="3" t="s">
        <v>4</v>
      </c>
      <c r="D22" s="42">
        <v>0</v>
      </c>
      <c r="E22" s="140"/>
      <c r="F22" s="42">
        <v>-100000</v>
      </c>
      <c r="G22" s="42">
        <v>-200000</v>
      </c>
      <c r="H22" s="42">
        <v>-200000</v>
      </c>
      <c r="I22" s="42">
        <v>-200000</v>
      </c>
      <c r="J22" s="140"/>
      <c r="K22" s="42">
        <v>-600000</v>
      </c>
      <c r="L22" s="140"/>
      <c r="M22" s="42">
        <v>-200000</v>
      </c>
      <c r="N22" s="42">
        <v>-300000</v>
      </c>
      <c r="O22" s="42">
        <v>-100000</v>
      </c>
      <c r="P22" s="42">
        <v>-200000</v>
      </c>
      <c r="Q22" s="42"/>
      <c r="R22" s="42">
        <v>-800000</v>
      </c>
      <c r="S22" s="42"/>
      <c r="T22" s="42">
        <v>-209961.65</v>
      </c>
      <c r="U22" s="42">
        <v>-200000</v>
      </c>
      <c r="V22" s="42">
        <v>-200000</v>
      </c>
      <c r="W22" s="42">
        <v>-400000</v>
      </c>
      <c r="X22" s="42"/>
      <c r="Y22" s="42">
        <v>-1000000</v>
      </c>
      <c r="Z22" s="42"/>
      <c r="AA22" s="42">
        <v>-300000</v>
      </c>
      <c r="AB22" s="42">
        <v>-500000</v>
      </c>
      <c r="AC22" s="42">
        <v>-400000</v>
      </c>
      <c r="AD22" s="42">
        <v>-400000</v>
      </c>
      <c r="AE22" s="42"/>
      <c r="AF22" s="42">
        <v>-1600000</v>
      </c>
      <c r="AG22" s="42"/>
      <c r="AH22" s="18"/>
    </row>
    <row r="23" spans="2:34" x14ac:dyDescent="0.15">
      <c r="B23" s="3" t="s">
        <v>5</v>
      </c>
      <c r="D23" s="42">
        <v>0</v>
      </c>
      <c r="E23" s="140"/>
      <c r="F23" s="38">
        <v>0</v>
      </c>
      <c r="G23" s="38">
        <v>0</v>
      </c>
      <c r="H23" s="38">
        <v>300000</v>
      </c>
      <c r="I23" s="38">
        <v>100000</v>
      </c>
      <c r="J23" s="140"/>
      <c r="K23" s="42">
        <v>500000</v>
      </c>
      <c r="L23" s="140"/>
      <c r="M23" s="42">
        <v>100000</v>
      </c>
      <c r="N23" s="42">
        <v>200000</v>
      </c>
      <c r="O23" s="42">
        <v>100000</v>
      </c>
      <c r="P23" s="42">
        <v>400000</v>
      </c>
      <c r="Q23" s="42"/>
      <c r="R23" s="42">
        <v>700000</v>
      </c>
      <c r="S23" s="42"/>
      <c r="T23" s="42">
        <v>200000</v>
      </c>
      <c r="U23" s="42">
        <v>200000</v>
      </c>
      <c r="V23" s="42">
        <v>300000</v>
      </c>
      <c r="W23" s="42">
        <v>-700000</v>
      </c>
      <c r="X23" s="42"/>
      <c r="Y23" s="42">
        <v>0</v>
      </c>
      <c r="Z23" s="42"/>
      <c r="AA23" s="42">
        <v>300000</v>
      </c>
      <c r="AB23" s="42">
        <v>100000</v>
      </c>
      <c r="AC23" s="42">
        <v>0</v>
      </c>
      <c r="AD23" s="42">
        <v>100000</v>
      </c>
      <c r="AE23" s="42"/>
      <c r="AF23" s="42">
        <v>500000</v>
      </c>
      <c r="AG23" s="42"/>
      <c r="AH23" s="18"/>
    </row>
    <row r="24" spans="2:34" ht="14" thickBot="1" x14ac:dyDescent="0.2">
      <c r="B24" s="21" t="s">
        <v>11</v>
      </c>
      <c r="D24" s="39">
        <v>-77200000</v>
      </c>
      <c r="E24" s="141"/>
      <c r="F24" s="39">
        <v>-27500000</v>
      </c>
      <c r="G24" s="39">
        <v>-4400000</v>
      </c>
      <c r="H24" s="39">
        <v>3200000</v>
      </c>
      <c r="I24" s="39">
        <v>-12300000</v>
      </c>
      <c r="J24" s="141"/>
      <c r="K24" s="39">
        <v>-41000000</v>
      </c>
      <c r="L24" s="141"/>
      <c r="M24" s="39">
        <v>-17400000</v>
      </c>
      <c r="N24" s="39">
        <v>-9700000</v>
      </c>
      <c r="O24" s="39">
        <v>-24800000</v>
      </c>
      <c r="P24" s="39">
        <v>-26300000</v>
      </c>
      <c r="Q24" s="76"/>
      <c r="R24" s="39">
        <v>-78200000</v>
      </c>
      <c r="S24" s="76"/>
      <c r="T24" s="39">
        <v>-29486754.189859334</v>
      </c>
      <c r="U24" s="39">
        <v>-24500000</v>
      </c>
      <c r="V24" s="39">
        <v>-23700000</v>
      </c>
      <c r="W24" s="39">
        <v>-24500000</v>
      </c>
      <c r="X24" s="76"/>
      <c r="Y24" s="39">
        <v>-102100000</v>
      </c>
      <c r="Z24" s="76"/>
      <c r="AA24" s="39">
        <v>-18200000</v>
      </c>
      <c r="AB24" s="39">
        <v>-15600000</v>
      </c>
      <c r="AC24" s="39">
        <v>-18200000</v>
      </c>
      <c r="AD24" s="39">
        <v>-23200000</v>
      </c>
      <c r="AE24" s="76"/>
      <c r="AF24" s="39">
        <v>-75300000</v>
      </c>
      <c r="AG24" s="76"/>
      <c r="AH24" s="18"/>
    </row>
    <row r="25" spans="2:34" ht="14" thickTop="1" x14ac:dyDescent="0.15">
      <c r="B25" s="21"/>
      <c r="D25" s="141"/>
      <c r="E25" s="141"/>
      <c r="F25" s="141"/>
      <c r="G25" s="141"/>
      <c r="H25" s="141"/>
      <c r="I25" s="141"/>
      <c r="J25" s="141"/>
      <c r="K25" s="141"/>
      <c r="L25" s="141"/>
      <c r="M25" s="141"/>
      <c r="W25" s="144"/>
      <c r="AF25" s="161"/>
      <c r="AG25" s="42"/>
      <c r="AH25" s="18"/>
    </row>
    <row r="26" spans="2:34" x14ac:dyDescent="0.15">
      <c r="B26" s="21" t="s">
        <v>20</v>
      </c>
      <c r="D26" s="41">
        <v>-4.2</v>
      </c>
      <c r="E26" s="141"/>
      <c r="F26" s="41">
        <v>-1.3</v>
      </c>
      <c r="G26" s="41">
        <v>-0.21</v>
      </c>
      <c r="H26" s="41">
        <v>0.15</v>
      </c>
      <c r="I26" s="41">
        <v>-0.56000000000000005</v>
      </c>
      <c r="J26" s="141"/>
      <c r="K26" s="41">
        <v>-1.9</v>
      </c>
      <c r="L26" s="141"/>
      <c r="M26" s="41">
        <v>-0.51</v>
      </c>
      <c r="N26" s="41">
        <v>-0.06</v>
      </c>
      <c r="O26" s="41">
        <v>-0.16</v>
      </c>
      <c r="P26" s="41">
        <v>-0.17</v>
      </c>
      <c r="Q26" s="41"/>
      <c r="R26" s="41">
        <v>-0.62</v>
      </c>
      <c r="S26" s="41"/>
      <c r="T26" s="41">
        <v>-0.19</v>
      </c>
      <c r="U26" s="41">
        <v>-0.15634971282705806</v>
      </c>
      <c r="V26" s="41">
        <v>-0.15</v>
      </c>
      <c r="W26" s="41">
        <v>-0.16</v>
      </c>
      <c r="X26" s="41"/>
      <c r="Y26" s="41">
        <v>-0.65</v>
      </c>
      <c r="Z26" s="41"/>
      <c r="AA26" s="41">
        <v>-0.11</v>
      </c>
      <c r="AB26" s="41">
        <v>-0.1</v>
      </c>
      <c r="AC26" s="41">
        <v>-0.11</v>
      </c>
      <c r="AD26" s="41">
        <v>-0.14000000000000001</v>
      </c>
      <c r="AE26" s="41"/>
      <c r="AF26" s="41">
        <v>-0.47</v>
      </c>
      <c r="AG26" s="42"/>
      <c r="AH26" s="18"/>
    </row>
    <row r="27" spans="2:34" x14ac:dyDescent="0.15">
      <c r="B27" s="21" t="s">
        <v>21</v>
      </c>
      <c r="D27" s="41">
        <v>-4.2</v>
      </c>
      <c r="E27" s="141"/>
      <c r="F27" s="41">
        <v>-1.3</v>
      </c>
      <c r="G27" s="41">
        <v>-0.21</v>
      </c>
      <c r="H27" s="41">
        <v>0.02</v>
      </c>
      <c r="I27" s="41">
        <v>-0.56000000000000005</v>
      </c>
      <c r="J27" s="141"/>
      <c r="K27" s="41">
        <v>-1.9</v>
      </c>
      <c r="L27" s="141"/>
      <c r="M27" s="41">
        <v>-0.51</v>
      </c>
      <c r="N27" s="41">
        <v>-0.06</v>
      </c>
      <c r="O27" s="41">
        <v>-0.16</v>
      </c>
      <c r="P27" s="41">
        <v>-0.17</v>
      </c>
      <c r="Q27" s="41"/>
      <c r="R27" s="41">
        <v>-0.62</v>
      </c>
      <c r="S27" s="41"/>
      <c r="T27" s="41">
        <v>-0.19</v>
      </c>
      <c r="U27" s="41">
        <v>-0.15634971282705806</v>
      </c>
      <c r="V27" s="41">
        <v>-0.15</v>
      </c>
      <c r="W27" s="41">
        <v>-0.16</v>
      </c>
      <c r="X27" s="41"/>
      <c r="Y27" s="41">
        <v>-0.65</v>
      </c>
      <c r="Z27" s="41"/>
      <c r="AA27" s="41">
        <v>-0.11</v>
      </c>
      <c r="AB27" s="41">
        <v>-0.1</v>
      </c>
      <c r="AC27" s="41">
        <v>-0.11</v>
      </c>
      <c r="AD27" s="41">
        <v>-0.14000000000000001</v>
      </c>
      <c r="AE27" s="41"/>
      <c r="AF27" s="41">
        <v>-0.47</v>
      </c>
      <c r="AG27" s="42"/>
      <c r="AH27" s="18"/>
    </row>
    <row r="28" spans="2:34" x14ac:dyDescent="0.15">
      <c r="B28" s="21" t="s">
        <v>28</v>
      </c>
      <c r="D28" s="42">
        <v>18400000</v>
      </c>
      <c r="E28" s="141"/>
      <c r="F28" s="42">
        <v>21200000</v>
      </c>
      <c r="G28" s="42">
        <v>21400000</v>
      </c>
      <c r="H28" s="42">
        <v>21700000</v>
      </c>
      <c r="I28" s="42">
        <v>22100000</v>
      </c>
      <c r="J28" s="141"/>
      <c r="K28" s="42">
        <v>21600000</v>
      </c>
      <c r="L28" s="141"/>
      <c r="M28" s="42">
        <v>34300000</v>
      </c>
      <c r="N28" s="42">
        <v>154600000</v>
      </c>
      <c r="O28" s="42">
        <v>155000000</v>
      </c>
      <c r="P28" s="42">
        <v>155800000</v>
      </c>
      <c r="Q28" s="42"/>
      <c r="R28" s="42">
        <v>125300000</v>
      </c>
      <c r="S28" s="42"/>
      <c r="T28" s="42">
        <v>156100000</v>
      </c>
      <c r="U28" s="42">
        <v>156700000</v>
      </c>
      <c r="V28" s="42">
        <v>157300000</v>
      </c>
      <c r="W28" s="42">
        <v>157700000</v>
      </c>
      <c r="X28" s="42"/>
      <c r="Y28" s="42">
        <v>157000000</v>
      </c>
      <c r="Z28" s="42"/>
      <c r="AA28" s="42">
        <v>158700000</v>
      </c>
      <c r="AB28" s="42">
        <v>159500000</v>
      </c>
      <c r="AC28" s="42">
        <v>160400000</v>
      </c>
      <c r="AD28" s="42">
        <v>161200000</v>
      </c>
      <c r="AE28" s="42"/>
      <c r="AF28" s="42">
        <v>160000000</v>
      </c>
      <c r="AG28" s="42"/>
      <c r="AH28" s="18"/>
    </row>
    <row r="29" spans="2:34" x14ac:dyDescent="0.15">
      <c r="B29" s="21" t="s">
        <v>29</v>
      </c>
      <c r="D29" s="42">
        <v>18400000</v>
      </c>
      <c r="E29" s="141"/>
      <c r="F29" s="42">
        <v>21200000</v>
      </c>
      <c r="G29" s="42">
        <v>21400000</v>
      </c>
      <c r="H29" s="42">
        <v>139200000</v>
      </c>
      <c r="I29" s="42">
        <v>22100000</v>
      </c>
      <c r="J29" s="141"/>
      <c r="K29" s="42">
        <v>21600000</v>
      </c>
      <c r="L29" s="141"/>
      <c r="M29" s="42">
        <v>34300000</v>
      </c>
      <c r="N29" s="42">
        <v>154600000</v>
      </c>
      <c r="O29" s="42">
        <v>155000000</v>
      </c>
      <c r="P29" s="42">
        <v>155800000</v>
      </c>
      <c r="Q29" s="42"/>
      <c r="R29" s="42">
        <v>125300000</v>
      </c>
      <c r="S29" s="42"/>
      <c r="T29" s="42">
        <v>156100000</v>
      </c>
      <c r="U29" s="42">
        <v>156700000</v>
      </c>
      <c r="V29" s="42">
        <v>157300000</v>
      </c>
      <c r="W29" s="42">
        <v>157700000</v>
      </c>
      <c r="X29" s="42"/>
      <c r="Y29" s="42">
        <v>157000000</v>
      </c>
      <c r="Z29" s="42"/>
      <c r="AA29" s="42">
        <v>158700000</v>
      </c>
      <c r="AB29" s="42">
        <v>159500000</v>
      </c>
      <c r="AC29" s="42">
        <v>160400000</v>
      </c>
      <c r="AD29" s="42">
        <v>161200000</v>
      </c>
      <c r="AE29" s="42"/>
      <c r="AF29" s="42">
        <v>160000000</v>
      </c>
      <c r="AG29" s="42"/>
      <c r="AH29" s="18"/>
    </row>
    <row r="30" spans="2:34" x14ac:dyDescent="0.15">
      <c r="B30" s="21"/>
      <c r="D30" s="145"/>
      <c r="E30" s="141"/>
      <c r="F30" s="141"/>
      <c r="G30" s="141"/>
      <c r="H30" s="141"/>
      <c r="I30" s="141"/>
      <c r="J30" s="141"/>
      <c r="K30" s="141"/>
      <c r="L30" s="141"/>
      <c r="M30" s="141"/>
      <c r="AG30" s="42"/>
      <c r="AH30" s="18"/>
    </row>
    <row r="31" spans="2:34" x14ac:dyDescent="0.15">
      <c r="D31" s="8">
        <v>2019</v>
      </c>
      <c r="E31" s="10"/>
      <c r="F31" s="10" t="s">
        <v>92</v>
      </c>
      <c r="G31" s="10" t="s">
        <v>93</v>
      </c>
      <c r="H31" s="10" t="s">
        <v>94</v>
      </c>
      <c r="I31" s="10" t="s">
        <v>87</v>
      </c>
      <c r="J31" s="10"/>
      <c r="K31" s="8">
        <v>2020</v>
      </c>
      <c r="L31" s="10"/>
      <c r="M31" s="10" t="s">
        <v>88</v>
      </c>
      <c r="N31" s="10" t="s">
        <v>89</v>
      </c>
      <c r="O31" s="10" t="s">
        <v>90</v>
      </c>
      <c r="P31" s="10" t="s">
        <v>91</v>
      </c>
      <c r="Q31" s="10"/>
      <c r="R31" s="8">
        <v>2021</v>
      </c>
      <c r="S31" s="10"/>
      <c r="T31" s="10" t="s">
        <v>95</v>
      </c>
      <c r="U31" s="10" t="s">
        <v>105</v>
      </c>
      <c r="V31" s="10" t="s">
        <v>107</v>
      </c>
      <c r="W31" s="10" t="s">
        <v>119</v>
      </c>
      <c r="X31" s="10"/>
      <c r="Y31" s="107">
        <v>2022</v>
      </c>
      <c r="Z31" s="10"/>
      <c r="AA31" s="10" t="s">
        <v>129</v>
      </c>
      <c r="AB31" s="10" t="s">
        <v>135</v>
      </c>
      <c r="AC31" s="10" t="s">
        <v>136</v>
      </c>
      <c r="AD31" s="10" t="s">
        <v>137</v>
      </c>
      <c r="AE31" s="11"/>
      <c r="AF31" s="107">
        <v>2023</v>
      </c>
      <c r="AG31" s="42"/>
      <c r="AH31" s="18"/>
    </row>
    <row r="32" spans="2:34" x14ac:dyDescent="0.15">
      <c r="AG32" s="42"/>
      <c r="AH32" s="18"/>
    </row>
    <row r="33" spans="2:34" ht="15" x14ac:dyDescent="0.15">
      <c r="B33" t="s">
        <v>70</v>
      </c>
      <c r="AG33" s="42"/>
      <c r="AH33" s="18"/>
    </row>
    <row r="34" spans="2:34" ht="28" x14ac:dyDescent="0.15">
      <c r="B34" s="61" t="s">
        <v>67</v>
      </c>
      <c r="D34" s="42">
        <v>0</v>
      </c>
      <c r="E34" s="140"/>
      <c r="F34" s="42">
        <v>0</v>
      </c>
      <c r="G34" s="42">
        <v>0</v>
      </c>
      <c r="H34" s="42">
        <v>0</v>
      </c>
      <c r="I34" s="42">
        <v>0</v>
      </c>
      <c r="J34" s="140"/>
      <c r="K34" s="42">
        <v>100000</v>
      </c>
      <c r="L34" s="140"/>
      <c r="M34" s="42">
        <v>100000</v>
      </c>
      <c r="N34" s="42">
        <v>0</v>
      </c>
      <c r="O34" s="42">
        <v>100000</v>
      </c>
      <c r="P34" s="42">
        <v>100000</v>
      </c>
      <c r="Q34" s="42"/>
      <c r="R34" s="42">
        <v>300000</v>
      </c>
      <c r="S34" s="42"/>
      <c r="T34" s="42">
        <v>131174.14000000001</v>
      </c>
      <c r="U34" s="42">
        <v>100000</v>
      </c>
      <c r="V34" s="42">
        <v>200000</v>
      </c>
      <c r="W34" s="42">
        <v>200000</v>
      </c>
      <c r="X34" s="42"/>
      <c r="Y34" s="42">
        <v>637000</v>
      </c>
      <c r="Z34" s="42"/>
      <c r="AA34" s="42">
        <v>200000</v>
      </c>
      <c r="AB34" s="42">
        <v>200000</v>
      </c>
      <c r="AC34" s="42">
        <v>300000</v>
      </c>
      <c r="AD34" s="42">
        <v>300000</v>
      </c>
      <c r="AE34" s="42"/>
      <c r="AF34" s="42">
        <v>1000000</v>
      </c>
      <c r="AG34" s="42"/>
      <c r="AH34" s="18"/>
    </row>
    <row r="35" spans="2:34" x14ac:dyDescent="0.15">
      <c r="B35" s="3" t="s">
        <v>72</v>
      </c>
      <c r="D35" s="42">
        <v>200000</v>
      </c>
      <c r="E35" s="140"/>
      <c r="F35" s="42">
        <v>100000</v>
      </c>
      <c r="G35" s="42">
        <v>100000</v>
      </c>
      <c r="H35" s="42">
        <v>100000</v>
      </c>
      <c r="I35" s="42">
        <v>600000</v>
      </c>
      <c r="J35" s="140"/>
      <c r="K35" s="42">
        <v>900000</v>
      </c>
      <c r="L35" s="140"/>
      <c r="M35" s="42">
        <v>400000</v>
      </c>
      <c r="N35" s="42">
        <v>400000</v>
      </c>
      <c r="O35" s="42">
        <v>1400000</v>
      </c>
      <c r="P35" s="42">
        <v>1300000</v>
      </c>
      <c r="Q35" s="42"/>
      <c r="R35" s="42">
        <v>3500000</v>
      </c>
      <c r="S35" s="42"/>
      <c r="T35" s="42">
        <v>2055604.2746937044</v>
      </c>
      <c r="U35" s="42">
        <v>1800000</v>
      </c>
      <c r="V35" s="42">
        <v>2500000</v>
      </c>
      <c r="W35" s="42">
        <v>3000000</v>
      </c>
      <c r="X35" s="42"/>
      <c r="Y35" s="42">
        <v>940000</v>
      </c>
      <c r="Z35" s="42"/>
      <c r="AA35" s="42">
        <v>2400000</v>
      </c>
      <c r="AB35" s="42">
        <v>2300000</v>
      </c>
      <c r="AC35" s="42">
        <v>3000000</v>
      </c>
      <c r="AD35" s="42">
        <v>3200000</v>
      </c>
      <c r="AE35" s="42"/>
      <c r="AF35" s="42">
        <v>10900000</v>
      </c>
      <c r="AG35" s="42"/>
      <c r="AH35" s="18"/>
    </row>
    <row r="36" spans="2:34" x14ac:dyDescent="0.15">
      <c r="B36" s="3" t="s">
        <v>73</v>
      </c>
      <c r="D36" s="42">
        <v>800000</v>
      </c>
      <c r="E36" s="140"/>
      <c r="F36" s="38">
        <v>2000000</v>
      </c>
      <c r="G36" s="38">
        <v>1000000</v>
      </c>
      <c r="H36" s="38">
        <v>300000</v>
      </c>
      <c r="I36" s="38">
        <v>1500000</v>
      </c>
      <c r="J36" s="140"/>
      <c r="K36" s="42">
        <v>4800000</v>
      </c>
      <c r="L36" s="140"/>
      <c r="M36" s="42">
        <v>2400000</v>
      </c>
      <c r="N36" s="42">
        <v>3300000</v>
      </c>
      <c r="O36" s="42">
        <v>8300000</v>
      </c>
      <c r="P36" s="42">
        <v>5400000</v>
      </c>
      <c r="Q36" s="42"/>
      <c r="R36" s="42">
        <v>19400000</v>
      </c>
      <c r="S36" s="42"/>
      <c r="T36" s="42">
        <v>5727110.9181743674</v>
      </c>
      <c r="U36" s="42">
        <v>6400000</v>
      </c>
      <c r="V36" s="42">
        <v>6900000</v>
      </c>
      <c r="W36" s="42">
        <v>10200000</v>
      </c>
      <c r="X36" s="42"/>
      <c r="Y36" s="42">
        <v>29300000</v>
      </c>
      <c r="Z36" s="42"/>
      <c r="AA36" s="42">
        <v>8900000</v>
      </c>
      <c r="AB36" s="42">
        <v>9400000</v>
      </c>
      <c r="AC36" s="42">
        <v>9500000</v>
      </c>
      <c r="AD36" s="42">
        <v>10000000</v>
      </c>
      <c r="AE36" s="42"/>
      <c r="AF36" s="42">
        <v>37800000</v>
      </c>
      <c r="AG36" s="42"/>
      <c r="AH36" s="18"/>
    </row>
    <row r="37" spans="2:34" ht="14" thickBot="1" x14ac:dyDescent="0.2">
      <c r="B37" t="s">
        <v>71</v>
      </c>
      <c r="D37" s="39">
        <v>1000000</v>
      </c>
      <c r="E37" s="141"/>
      <c r="F37" s="39">
        <v>2100000</v>
      </c>
      <c r="G37" s="39">
        <v>1000000</v>
      </c>
      <c r="H37" s="39">
        <v>300000</v>
      </c>
      <c r="I37" s="39">
        <v>2200000</v>
      </c>
      <c r="J37" s="141"/>
      <c r="K37" s="39">
        <v>5700000</v>
      </c>
      <c r="L37" s="141"/>
      <c r="M37" s="39">
        <v>2900000</v>
      </c>
      <c r="N37" s="39">
        <v>3800000</v>
      </c>
      <c r="O37" s="39">
        <v>9800000</v>
      </c>
      <c r="P37" s="39">
        <v>6800000</v>
      </c>
      <c r="Q37" s="76"/>
      <c r="R37" s="39">
        <v>23200000</v>
      </c>
      <c r="S37" s="76"/>
      <c r="T37" s="39">
        <v>7913889.3328680713</v>
      </c>
      <c r="U37" s="39">
        <v>8300000</v>
      </c>
      <c r="V37" s="39">
        <v>9600000</v>
      </c>
      <c r="W37" s="39">
        <v>13400000</v>
      </c>
      <c r="X37" s="76"/>
      <c r="Y37" s="39">
        <v>39213889.332868069</v>
      </c>
      <c r="Z37" s="76"/>
      <c r="AA37" s="39">
        <v>11500000</v>
      </c>
      <c r="AB37" s="39">
        <v>11900000</v>
      </c>
      <c r="AC37" s="39">
        <v>12900000</v>
      </c>
      <c r="AD37" s="39">
        <v>13400000</v>
      </c>
      <c r="AE37" s="76"/>
      <c r="AF37" s="39">
        <v>49700000</v>
      </c>
      <c r="AG37" s="42"/>
      <c r="AH37" s="18"/>
    </row>
    <row r="38" spans="2:34" ht="14" thickTop="1" x14ac:dyDescent="0.15">
      <c r="AG38" s="42"/>
      <c r="AH38" s="18"/>
    </row>
    <row r="39" spans="2:34" ht="15" x14ac:dyDescent="0.15">
      <c r="B39" t="s">
        <v>75</v>
      </c>
      <c r="AG39" s="42"/>
      <c r="AH39" s="18"/>
    </row>
    <row r="40" spans="2:34" x14ac:dyDescent="0.15">
      <c r="B40" s="3" t="s">
        <v>73</v>
      </c>
      <c r="D40" s="42">
        <v>0</v>
      </c>
      <c r="E40" s="140"/>
      <c r="F40" s="42">
        <v>0</v>
      </c>
      <c r="G40" s="42">
        <v>0</v>
      </c>
      <c r="H40" s="42">
        <v>-2600000</v>
      </c>
      <c r="I40" s="42">
        <v>-500000</v>
      </c>
      <c r="J40" s="140"/>
      <c r="K40" s="42">
        <v>-3100000</v>
      </c>
      <c r="L40" s="140"/>
      <c r="M40" s="42">
        <v>0</v>
      </c>
      <c r="N40" s="42">
        <v>0</v>
      </c>
      <c r="O40" s="42">
        <v>0</v>
      </c>
      <c r="P40" s="42">
        <v>0</v>
      </c>
      <c r="Q40" s="42"/>
      <c r="R40" s="42">
        <v>0</v>
      </c>
      <c r="S40" s="42"/>
      <c r="T40" s="42">
        <v>200000</v>
      </c>
      <c r="U40" s="42">
        <v>0</v>
      </c>
      <c r="V40" s="42">
        <v>0</v>
      </c>
      <c r="W40" s="42">
        <v>-1800000</v>
      </c>
      <c r="X40" s="42"/>
      <c r="Y40" s="42">
        <v>-1600000</v>
      </c>
      <c r="Z40" s="42"/>
      <c r="AA40" s="42">
        <v>0</v>
      </c>
      <c r="AB40" s="42">
        <v>0</v>
      </c>
      <c r="AC40" s="42">
        <v>0</v>
      </c>
      <c r="AD40" s="42">
        <v>0</v>
      </c>
      <c r="AE40" s="42"/>
      <c r="AF40" s="42">
        <v>0</v>
      </c>
      <c r="AG40" s="42"/>
      <c r="AH40" s="18"/>
    </row>
    <row r="41" spans="2:34" x14ac:dyDescent="0.15">
      <c r="AG41" s="42"/>
      <c r="AH41" s="18"/>
    </row>
    <row r="42" spans="2:34" ht="15" x14ac:dyDescent="0.15">
      <c r="B42" t="s">
        <v>76</v>
      </c>
      <c r="AG42" s="42"/>
      <c r="AH42" s="18"/>
    </row>
    <row r="43" spans="2:34" x14ac:dyDescent="0.15">
      <c r="B43" s="3" t="s">
        <v>74</v>
      </c>
      <c r="D43" s="42">
        <v>100000</v>
      </c>
      <c r="E43" s="140"/>
      <c r="F43" s="42">
        <v>600000</v>
      </c>
      <c r="G43" s="42">
        <v>800000</v>
      </c>
      <c r="H43" s="42">
        <v>800000</v>
      </c>
      <c r="I43" s="42">
        <v>800000</v>
      </c>
      <c r="J43" s="140"/>
      <c r="K43" s="42">
        <v>3000000</v>
      </c>
      <c r="L43" s="140"/>
      <c r="M43" s="42">
        <v>800000</v>
      </c>
      <c r="N43" s="42">
        <v>800000</v>
      </c>
      <c r="O43" s="42">
        <v>1200000</v>
      </c>
      <c r="P43" s="42">
        <v>1200000</v>
      </c>
      <c r="Q43" s="42"/>
      <c r="R43" s="42">
        <v>4000000</v>
      </c>
      <c r="S43" s="42"/>
      <c r="T43" s="42">
        <v>1228244.0100000002</v>
      </c>
      <c r="U43" s="42">
        <v>1300000</v>
      </c>
      <c r="V43" s="42">
        <v>1200000</v>
      </c>
      <c r="W43" s="42">
        <v>1200000</v>
      </c>
      <c r="X43" s="42"/>
      <c r="Y43" s="42">
        <v>4900000</v>
      </c>
      <c r="Z43" s="42"/>
      <c r="AA43" s="42">
        <v>1200000</v>
      </c>
      <c r="AB43" s="42">
        <v>1300000</v>
      </c>
      <c r="AC43" s="42">
        <v>1300000</v>
      </c>
      <c r="AD43" s="42">
        <v>1700000</v>
      </c>
      <c r="AE43" s="42"/>
      <c r="AF43" s="42">
        <v>5500000</v>
      </c>
      <c r="AG43" s="42"/>
      <c r="AH43" s="18"/>
    </row>
    <row r="44" spans="2:34" x14ac:dyDescent="0.15">
      <c r="B44" s="3"/>
      <c r="D44" s="42"/>
      <c r="E44" s="140"/>
      <c r="F44" s="42"/>
      <c r="G44" s="42"/>
      <c r="H44" s="42"/>
      <c r="I44" s="42"/>
      <c r="J44" s="140"/>
      <c r="K44" s="42"/>
      <c r="L44" s="140"/>
      <c r="M44" s="42"/>
      <c r="N44" s="42"/>
      <c r="O44" s="42"/>
      <c r="P44" s="42"/>
      <c r="Q44" s="42"/>
      <c r="R44" s="42"/>
      <c r="S44" s="42"/>
      <c r="T44" s="42"/>
      <c r="U44" s="42"/>
      <c r="V44" s="42"/>
      <c r="W44" s="42"/>
      <c r="X44" s="42"/>
      <c r="Y44" s="42"/>
      <c r="Z44" s="42"/>
      <c r="AA44" s="42"/>
      <c r="AB44" s="42"/>
      <c r="AC44" s="42"/>
      <c r="AD44" s="42"/>
      <c r="AE44" s="42"/>
      <c r="AF44" s="42"/>
      <c r="AG44" s="42"/>
      <c r="AH44" s="18"/>
    </row>
    <row r="45" spans="2:34" ht="15" x14ac:dyDescent="0.15">
      <c r="B45" t="s">
        <v>114</v>
      </c>
      <c r="D45" s="42"/>
      <c r="E45" s="140"/>
      <c r="F45" s="42"/>
      <c r="G45" s="42"/>
      <c r="H45" s="42"/>
      <c r="I45" s="42"/>
      <c r="J45" s="140"/>
      <c r="K45" s="42"/>
      <c r="L45" s="140"/>
      <c r="M45" s="42"/>
      <c r="N45" s="42"/>
      <c r="O45" s="42"/>
      <c r="P45" s="42"/>
      <c r="Q45" s="42"/>
      <c r="R45" s="42"/>
      <c r="S45" s="42"/>
      <c r="T45" s="42"/>
      <c r="U45" s="42"/>
      <c r="V45" s="42"/>
      <c r="W45" s="42"/>
      <c r="X45" s="42"/>
      <c r="Y45" s="42"/>
      <c r="Z45" s="42"/>
      <c r="AA45" s="42"/>
      <c r="AB45" s="42"/>
      <c r="AC45" s="42"/>
      <c r="AD45" s="42"/>
      <c r="AE45" s="42"/>
      <c r="AF45" s="42"/>
      <c r="AG45" s="42"/>
      <c r="AH45" s="18"/>
    </row>
    <row r="46" spans="2:34" x14ac:dyDescent="0.15">
      <c r="B46" s="3" t="s">
        <v>74</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42">
        <v>200000</v>
      </c>
      <c r="AC46" s="42">
        <v>500000</v>
      </c>
      <c r="AD46" s="42">
        <v>800000</v>
      </c>
      <c r="AE46" s="42"/>
      <c r="AF46" s="42">
        <v>1800000</v>
      </c>
      <c r="AG46" s="42"/>
      <c r="AH46" s="18"/>
    </row>
    <row r="47" spans="2:34" x14ac:dyDescent="0.15">
      <c r="B47" s="3"/>
      <c r="D47" s="32"/>
      <c r="E47" s="32"/>
      <c r="F47" s="32"/>
      <c r="G47" s="32"/>
      <c r="H47" s="32"/>
      <c r="I47" s="32"/>
      <c r="J47" s="32"/>
      <c r="K47" s="32"/>
      <c r="L47" s="32"/>
      <c r="M47" s="32"/>
      <c r="N47" s="32"/>
      <c r="O47" s="32"/>
      <c r="P47" s="32"/>
      <c r="Q47" s="32"/>
      <c r="R47" s="32"/>
      <c r="S47" s="32"/>
      <c r="T47" s="32"/>
      <c r="U47" s="32"/>
      <c r="V47" s="32"/>
      <c r="W47" s="32"/>
      <c r="X47" s="32"/>
      <c r="Y47" s="32"/>
      <c r="Z47" s="32"/>
      <c r="AA47" s="32"/>
      <c r="AB47" s="42"/>
      <c r="AC47" s="42"/>
      <c r="AD47" s="42"/>
      <c r="AE47" s="42"/>
      <c r="AF47" s="42"/>
      <c r="AG47" s="42"/>
      <c r="AH47" s="18"/>
    </row>
    <row r="48" spans="2:34" ht="15" x14ac:dyDescent="0.15">
      <c r="B48" t="s">
        <v>143</v>
      </c>
      <c r="D48" s="42"/>
      <c r="E48" s="140"/>
      <c r="F48" s="42"/>
      <c r="G48" s="42"/>
      <c r="H48" s="42"/>
      <c r="I48" s="42"/>
      <c r="J48" s="140"/>
      <c r="K48" s="42"/>
      <c r="L48" s="140"/>
      <c r="M48" s="42"/>
      <c r="N48" s="42"/>
      <c r="O48" s="42"/>
      <c r="P48" s="42"/>
      <c r="Q48" s="42"/>
      <c r="R48" s="42"/>
      <c r="S48" s="42"/>
      <c r="T48" s="42"/>
      <c r="U48" s="42"/>
      <c r="V48" s="42"/>
      <c r="W48" s="42"/>
      <c r="X48" s="42"/>
      <c r="Y48" s="42"/>
      <c r="Z48" s="42"/>
      <c r="AA48" s="42"/>
      <c r="AB48" s="42"/>
      <c r="AC48" s="42"/>
      <c r="AD48" s="42"/>
      <c r="AE48" s="42"/>
      <c r="AF48" s="42"/>
      <c r="AG48" s="42"/>
      <c r="AH48" s="18"/>
    </row>
    <row r="49" spans="1:34" x14ac:dyDescent="0.15">
      <c r="B49" s="3" t="s">
        <v>73</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42">
        <v>300000</v>
      </c>
      <c r="AC49" s="42">
        <v>100000</v>
      </c>
      <c r="AD49" s="42">
        <v>600000</v>
      </c>
      <c r="AE49" s="42"/>
      <c r="AF49" s="42">
        <v>1200000</v>
      </c>
      <c r="AG49" s="42"/>
      <c r="AH49" s="18"/>
    </row>
    <row r="50" spans="1:34" x14ac:dyDescent="0.15">
      <c r="B50" s="3"/>
      <c r="D50" s="32"/>
      <c r="E50" s="32"/>
      <c r="F50" s="32"/>
      <c r="G50" s="32"/>
      <c r="H50" s="32"/>
      <c r="I50" s="32"/>
      <c r="J50" s="32"/>
      <c r="K50" s="32"/>
      <c r="L50" s="32"/>
      <c r="M50" s="32"/>
      <c r="N50" s="32"/>
      <c r="O50" s="32"/>
      <c r="P50" s="32"/>
      <c r="Q50" s="32"/>
      <c r="R50" s="32"/>
      <c r="S50" s="32"/>
      <c r="T50" s="32"/>
      <c r="U50" s="32"/>
      <c r="V50" s="32"/>
      <c r="W50" s="32"/>
      <c r="X50" s="32"/>
      <c r="Y50" s="32"/>
      <c r="Z50" s="32"/>
      <c r="AA50" s="32"/>
      <c r="AB50" s="42"/>
      <c r="AC50" s="42"/>
      <c r="AD50" s="42"/>
      <c r="AE50" s="42"/>
      <c r="AF50" s="42"/>
      <c r="AG50" s="42"/>
      <c r="AH50" s="18"/>
    </row>
    <row r="51" spans="1:34" ht="15" x14ac:dyDescent="0.15">
      <c r="B51" t="s">
        <v>144</v>
      </c>
      <c r="D51" s="42"/>
      <c r="E51" s="140"/>
      <c r="F51" s="42"/>
      <c r="G51" s="42"/>
      <c r="H51" s="42"/>
      <c r="I51" s="42"/>
      <c r="J51" s="140"/>
      <c r="K51" s="42"/>
      <c r="L51" s="140"/>
      <c r="M51" s="42"/>
      <c r="N51" s="42"/>
      <c r="O51" s="42"/>
      <c r="P51" s="42"/>
      <c r="Q51" s="42"/>
      <c r="R51" s="42"/>
      <c r="S51" s="42"/>
      <c r="T51" s="42"/>
      <c r="U51" s="42"/>
      <c r="V51" s="42"/>
      <c r="W51" s="42"/>
      <c r="X51" s="42"/>
      <c r="Y51" s="42"/>
      <c r="Z51" s="42"/>
      <c r="AA51" s="42"/>
      <c r="AB51" s="42"/>
      <c r="AC51" s="42"/>
      <c r="AD51" s="42"/>
      <c r="AE51" s="42"/>
      <c r="AF51" s="42"/>
      <c r="AG51" s="42"/>
      <c r="AH51" s="18"/>
    </row>
    <row r="52" spans="1:34" x14ac:dyDescent="0.15">
      <c r="B52" s="3" t="s">
        <v>141</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42">
        <v>0</v>
      </c>
      <c r="AC52" s="42">
        <v>0</v>
      </c>
      <c r="AD52" s="42">
        <v>100000</v>
      </c>
      <c r="AE52" s="42"/>
      <c r="AF52" s="42">
        <v>100000</v>
      </c>
      <c r="AG52" s="42"/>
      <c r="AH52" s="18"/>
    </row>
    <row r="53" spans="1:34" x14ac:dyDescent="0.15">
      <c r="B53" s="3" t="s">
        <v>72</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42">
        <v>0</v>
      </c>
      <c r="AC53" s="42">
        <v>0</v>
      </c>
      <c r="AD53" s="42">
        <v>0</v>
      </c>
      <c r="AE53" s="42"/>
      <c r="AF53" s="42">
        <v>0</v>
      </c>
      <c r="AG53" s="42"/>
      <c r="AH53" s="18"/>
    </row>
    <row r="54" spans="1:34" x14ac:dyDescent="0.15">
      <c r="B54" s="3" t="s">
        <v>73</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42">
        <v>0</v>
      </c>
      <c r="AC54" s="42">
        <v>400000</v>
      </c>
      <c r="AD54" s="42">
        <v>500000</v>
      </c>
      <c r="AE54" s="42"/>
      <c r="AF54" s="42">
        <v>900000</v>
      </c>
      <c r="AG54" s="42"/>
      <c r="AH54" s="18"/>
    </row>
    <row r="55" spans="1:34" ht="45.75" customHeight="1" x14ac:dyDescent="0.15">
      <c r="A55" s="106" t="s">
        <v>117</v>
      </c>
      <c r="B55" s="3"/>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H55" s="18"/>
    </row>
    <row r="56" spans="1:34" ht="15.75" customHeight="1"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dimension ref="A1:AH31"/>
  <sheetViews>
    <sheetView showGridLines="0" tabSelected="1" zoomScaleNormal="100" workbookViewId="0">
      <selection activeCell="U46" sqref="U46"/>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0.6640625" customWidth="1"/>
    <col min="27" max="30" width="10.5" customWidth="1"/>
    <col min="31" max="31" width="1.6640625" customWidth="1"/>
    <col min="32" max="32" width="10.5" customWidth="1"/>
    <col min="33" max="33" width="2.6640625" customWidth="1"/>
    <col min="34" max="34" width="1" customWidth="1"/>
    <col min="35" max="35" width="0.5" customWidth="1"/>
  </cols>
  <sheetData>
    <row r="1" spans="2:34" x14ac:dyDescent="0.15">
      <c r="AH1" s="18"/>
    </row>
    <row r="2" spans="2:34" ht="38" customHeight="1" x14ac:dyDescent="0.15">
      <c r="AH2" s="18"/>
    </row>
    <row r="3" spans="2:34" x14ac:dyDescent="0.15">
      <c r="AH3" s="18"/>
    </row>
    <row r="4" spans="2:34" x14ac:dyDescent="0.15">
      <c r="D4" s="145"/>
      <c r="Y4" s="145"/>
      <c r="AH4" s="18"/>
    </row>
    <row r="5" spans="2:34" x14ac:dyDescent="0.15">
      <c r="B5" s="6" t="s">
        <v>30</v>
      </c>
      <c r="D5" s="8">
        <v>2019</v>
      </c>
      <c r="E5" s="9"/>
      <c r="F5" s="10" t="s">
        <v>92</v>
      </c>
      <c r="G5" s="10" t="s">
        <v>93</v>
      </c>
      <c r="H5" s="10" t="s">
        <v>94</v>
      </c>
      <c r="I5" s="10" t="s">
        <v>87</v>
      </c>
      <c r="J5" s="13"/>
      <c r="K5" s="8">
        <v>2020</v>
      </c>
      <c r="L5" s="13"/>
      <c r="M5" s="10" t="s">
        <v>88</v>
      </c>
      <c r="N5" s="10" t="s">
        <v>89</v>
      </c>
      <c r="O5" s="10" t="s">
        <v>90</v>
      </c>
      <c r="P5" s="10" t="s">
        <v>91</v>
      </c>
      <c r="Q5" s="11"/>
      <c r="R5" s="8">
        <v>2021</v>
      </c>
      <c r="S5" s="9"/>
      <c r="T5" s="10" t="s">
        <v>95</v>
      </c>
      <c r="U5" s="10" t="s">
        <v>105</v>
      </c>
      <c r="V5" s="10" t="s">
        <v>107</v>
      </c>
      <c r="W5" s="10" t="s">
        <v>119</v>
      </c>
      <c r="X5" s="11"/>
      <c r="Y5" s="107">
        <v>2022</v>
      </c>
      <c r="Z5" s="11"/>
      <c r="AA5" s="10" t="s">
        <v>129</v>
      </c>
      <c r="AB5" s="10" t="s">
        <v>135</v>
      </c>
      <c r="AC5" s="10" t="s">
        <v>136</v>
      </c>
      <c r="AD5" s="10" t="s">
        <v>137</v>
      </c>
      <c r="AE5" s="11"/>
      <c r="AF5" s="107">
        <v>2023</v>
      </c>
      <c r="AH5" s="18"/>
    </row>
    <row r="6" spans="2:34" ht="10.25" customHeight="1" x14ac:dyDescent="0.15">
      <c r="D6" s="17"/>
      <c r="E6" s="17"/>
      <c r="F6" s="17"/>
      <c r="G6" s="17"/>
      <c r="H6" s="17"/>
      <c r="I6" s="17"/>
      <c r="J6" s="17"/>
      <c r="K6" s="17"/>
      <c r="L6" s="17"/>
      <c r="AH6" s="18"/>
    </row>
    <row r="7" spans="2:34" ht="13" customHeight="1" x14ac:dyDescent="0.15">
      <c r="B7" s="25" t="s">
        <v>11</v>
      </c>
      <c r="D7" s="47">
        <v>-77200000</v>
      </c>
      <c r="E7" s="140"/>
      <c r="F7" s="47">
        <v>-27500000</v>
      </c>
      <c r="G7" s="47">
        <v>-4400000</v>
      </c>
      <c r="H7" s="47">
        <v>3200000</v>
      </c>
      <c r="I7" s="47">
        <v>-12300000</v>
      </c>
      <c r="J7" s="140"/>
      <c r="K7" s="47">
        <v>-41000000</v>
      </c>
      <c r="M7" s="47">
        <v>-17400000</v>
      </c>
      <c r="N7" s="47">
        <v>-9700000</v>
      </c>
      <c r="O7" s="47">
        <v>-24800000</v>
      </c>
      <c r="P7" s="47">
        <v>-26300000</v>
      </c>
      <c r="Q7" s="47"/>
      <c r="R7" s="47">
        <v>-78200000</v>
      </c>
      <c r="S7" s="47"/>
      <c r="T7" s="47">
        <v>-29500000</v>
      </c>
      <c r="U7" s="47">
        <v>-24500000</v>
      </c>
      <c r="V7" s="47">
        <v>-23700000</v>
      </c>
      <c r="W7" s="47">
        <v>-24500000</v>
      </c>
      <c r="X7" s="47"/>
      <c r="Y7" s="47">
        <v>-102200000</v>
      </c>
      <c r="Z7" s="47"/>
      <c r="AA7" s="47">
        <v>-18200000</v>
      </c>
      <c r="AB7" s="47">
        <v>-15600000</v>
      </c>
      <c r="AC7" s="47">
        <v>-18200000</v>
      </c>
      <c r="AD7" s="47">
        <v>-23200000</v>
      </c>
      <c r="AE7" s="47"/>
      <c r="AF7" s="47">
        <v>-75200000</v>
      </c>
      <c r="AH7" s="29"/>
    </row>
    <row r="8" spans="2:34" x14ac:dyDescent="0.15">
      <c r="B8" t="s">
        <v>12</v>
      </c>
      <c r="D8" s="20"/>
      <c r="E8" s="140"/>
      <c r="F8" s="140"/>
      <c r="G8" s="140"/>
      <c r="H8" s="140"/>
      <c r="I8" s="140"/>
      <c r="J8" s="140"/>
      <c r="K8" s="17"/>
      <c r="M8" s="17"/>
      <c r="AH8" s="29"/>
    </row>
    <row r="9" spans="2:34" x14ac:dyDescent="0.15">
      <c r="B9" s="3" t="s">
        <v>13</v>
      </c>
      <c r="D9" s="48">
        <v>0</v>
      </c>
      <c r="E9" s="144"/>
      <c r="F9" s="48">
        <v>0</v>
      </c>
      <c r="G9" s="48">
        <v>0</v>
      </c>
      <c r="H9" s="48">
        <v>2600000</v>
      </c>
      <c r="I9" s="48">
        <v>500000</v>
      </c>
      <c r="J9" s="17"/>
      <c r="K9" s="48">
        <v>3100000</v>
      </c>
      <c r="M9" s="48">
        <v>0</v>
      </c>
      <c r="N9" s="48">
        <v>0</v>
      </c>
      <c r="O9" s="48">
        <v>0</v>
      </c>
      <c r="P9" s="48">
        <v>0</v>
      </c>
      <c r="Q9" s="48"/>
      <c r="R9" s="48">
        <v>0</v>
      </c>
      <c r="S9" s="48"/>
      <c r="T9" s="48">
        <v>200000</v>
      </c>
      <c r="U9" s="48">
        <v>0</v>
      </c>
      <c r="V9" s="48">
        <v>0</v>
      </c>
      <c r="W9" s="48">
        <v>-1800000</v>
      </c>
      <c r="X9" s="48"/>
      <c r="Y9" s="47">
        <v>-1600000</v>
      </c>
      <c r="Z9" s="48"/>
      <c r="AA9" s="48">
        <v>0</v>
      </c>
      <c r="AB9" s="48">
        <v>0</v>
      </c>
      <c r="AC9" s="48">
        <v>0</v>
      </c>
      <c r="AD9" s="48">
        <v>0</v>
      </c>
      <c r="AE9" s="48"/>
      <c r="AF9" s="48">
        <v>0</v>
      </c>
      <c r="AH9" s="29"/>
    </row>
    <row r="10" spans="2:34" x14ac:dyDescent="0.15">
      <c r="B10" s="3" t="s">
        <v>14</v>
      </c>
      <c r="D10" s="48">
        <v>-1000000</v>
      </c>
      <c r="E10" s="144"/>
      <c r="F10" s="48">
        <v>-2100000</v>
      </c>
      <c r="G10" s="48">
        <v>-1000000</v>
      </c>
      <c r="H10" s="48">
        <v>-300000</v>
      </c>
      <c r="I10" s="48">
        <v>-2200000</v>
      </c>
      <c r="J10" s="17"/>
      <c r="K10" s="48">
        <v>-5700000</v>
      </c>
      <c r="M10" s="48">
        <v>2900000</v>
      </c>
      <c r="N10" s="48">
        <v>3800000</v>
      </c>
      <c r="O10" s="48">
        <v>9800000</v>
      </c>
      <c r="P10" s="48">
        <v>7300000</v>
      </c>
      <c r="Q10" s="48"/>
      <c r="R10" s="48">
        <v>23700000</v>
      </c>
      <c r="S10" s="48"/>
      <c r="T10" s="48">
        <v>7900000</v>
      </c>
      <c r="U10" s="48">
        <v>8400000</v>
      </c>
      <c r="V10" s="48">
        <v>9600000</v>
      </c>
      <c r="W10" s="48">
        <v>13400000</v>
      </c>
      <c r="X10" s="48"/>
      <c r="Y10" s="48">
        <v>39300000</v>
      </c>
      <c r="Z10" s="48"/>
      <c r="AA10" s="48">
        <v>11500000</v>
      </c>
      <c r="AB10" s="48">
        <v>11900000</v>
      </c>
      <c r="AC10" s="48">
        <v>12900000</v>
      </c>
      <c r="AD10" s="48">
        <v>13300000</v>
      </c>
      <c r="AE10" s="48"/>
      <c r="AF10" s="48">
        <v>49600000</v>
      </c>
      <c r="AH10" s="29"/>
    </row>
    <row r="11" spans="2:34" x14ac:dyDescent="0.15">
      <c r="B11" s="3" t="s">
        <v>15</v>
      </c>
      <c r="D11" s="48">
        <v>-100000</v>
      </c>
      <c r="E11" s="144"/>
      <c r="F11" s="48">
        <v>-600000</v>
      </c>
      <c r="G11" s="48">
        <v>-800000</v>
      </c>
      <c r="H11" s="48">
        <v>-800000</v>
      </c>
      <c r="I11" s="48">
        <v>-800000</v>
      </c>
      <c r="J11" s="17"/>
      <c r="K11" s="48">
        <v>-3000000</v>
      </c>
      <c r="M11" s="48">
        <v>800000</v>
      </c>
      <c r="N11" s="48">
        <v>800000</v>
      </c>
      <c r="O11" s="48">
        <v>1200000</v>
      </c>
      <c r="P11" s="48">
        <v>1200000</v>
      </c>
      <c r="Q11" s="48"/>
      <c r="R11" s="48">
        <v>4000000</v>
      </c>
      <c r="S11" s="48"/>
      <c r="T11" s="48">
        <v>1200000</v>
      </c>
      <c r="U11" s="48">
        <v>1300000</v>
      </c>
      <c r="V11" s="48">
        <v>1200000</v>
      </c>
      <c r="W11" s="48">
        <v>1200000</v>
      </c>
      <c r="X11" s="48"/>
      <c r="Y11" s="48">
        <v>4900000</v>
      </c>
      <c r="Z11" s="48"/>
      <c r="AA11" s="48">
        <v>1200000</v>
      </c>
      <c r="AB11" s="48">
        <v>1300000</v>
      </c>
      <c r="AC11" s="48">
        <v>1300000</v>
      </c>
      <c r="AD11" s="48">
        <v>1700000</v>
      </c>
      <c r="AE11" s="48"/>
      <c r="AF11" s="48">
        <v>5500000</v>
      </c>
      <c r="AH11" s="29"/>
    </row>
    <row r="12" spans="2:34" x14ac:dyDescent="0.15">
      <c r="B12" s="3" t="s">
        <v>106</v>
      </c>
      <c r="D12" s="48"/>
      <c r="E12" s="144"/>
      <c r="F12" s="48"/>
      <c r="G12" s="48"/>
      <c r="H12" s="48"/>
      <c r="I12" s="48"/>
      <c r="J12" s="17"/>
      <c r="K12" s="48"/>
      <c r="M12" s="48"/>
      <c r="N12" s="48"/>
      <c r="O12" s="48"/>
      <c r="P12" s="48"/>
      <c r="Q12" s="48"/>
      <c r="R12" s="48"/>
      <c r="S12" s="48"/>
      <c r="T12" s="48"/>
      <c r="U12" s="48">
        <v>200000</v>
      </c>
      <c r="V12" s="48">
        <v>100000</v>
      </c>
      <c r="W12" s="48">
        <v>200000</v>
      </c>
      <c r="X12" s="48"/>
      <c r="Y12" s="48">
        <v>600000</v>
      </c>
      <c r="Z12" s="48"/>
      <c r="AA12" s="48">
        <v>300000</v>
      </c>
      <c r="AB12" s="48">
        <v>200000</v>
      </c>
      <c r="AC12" s="48">
        <v>500000</v>
      </c>
      <c r="AD12" s="48">
        <v>800000</v>
      </c>
      <c r="AE12" s="48"/>
      <c r="AF12" s="48">
        <v>1800000</v>
      </c>
      <c r="AH12" s="29"/>
    </row>
    <row r="13" spans="2:34" x14ac:dyDescent="0.15">
      <c r="B13" s="3" t="s">
        <v>134</v>
      </c>
      <c r="D13" s="48">
        <v>0</v>
      </c>
      <c r="E13" s="144"/>
      <c r="F13" s="48"/>
      <c r="G13" s="48"/>
      <c r="H13" s="48"/>
      <c r="I13" s="48"/>
      <c r="J13" s="17"/>
      <c r="K13" s="48">
        <v>0</v>
      </c>
      <c r="M13" s="48"/>
      <c r="N13" s="48"/>
      <c r="O13" s="48"/>
      <c r="P13" s="48"/>
      <c r="Q13" s="48"/>
      <c r="R13" s="48">
        <v>0</v>
      </c>
      <c r="S13" s="48"/>
      <c r="T13" s="48"/>
      <c r="U13" s="48"/>
      <c r="V13" s="48"/>
      <c r="W13" s="48"/>
      <c r="X13" s="48"/>
      <c r="Y13" s="48">
        <v>0</v>
      </c>
      <c r="Z13" s="48"/>
      <c r="AA13" s="48">
        <v>200000</v>
      </c>
      <c r="AB13" s="48">
        <v>300000</v>
      </c>
      <c r="AC13" s="48">
        <v>100000</v>
      </c>
      <c r="AD13" s="48">
        <v>626454.47</v>
      </c>
      <c r="AE13" s="48"/>
      <c r="AF13" s="48">
        <v>1226454.47</v>
      </c>
      <c r="AH13" s="29"/>
    </row>
    <row r="14" spans="2:34" x14ac:dyDescent="0.15">
      <c r="B14" s="3" t="s">
        <v>116</v>
      </c>
      <c r="D14" s="48">
        <v>0</v>
      </c>
      <c r="E14" s="144">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500000</v>
      </c>
      <c r="W14" s="48">
        <v>0</v>
      </c>
      <c r="X14" s="48"/>
      <c r="Y14" s="48">
        <v>500000</v>
      </c>
      <c r="Z14" s="48"/>
      <c r="AA14" s="48">
        <v>0</v>
      </c>
      <c r="AB14" s="48">
        <v>0</v>
      </c>
      <c r="AC14" s="48">
        <v>400000</v>
      </c>
      <c r="AD14" s="48">
        <v>700000</v>
      </c>
      <c r="AE14" s="48"/>
      <c r="AF14" s="48">
        <v>1100000</v>
      </c>
      <c r="AH14" s="29"/>
    </row>
    <row r="15" spans="2:34" x14ac:dyDescent="0.15">
      <c r="B15" s="26" t="s">
        <v>78</v>
      </c>
      <c r="C15" s="4"/>
      <c r="D15" s="47">
        <v>-76100000</v>
      </c>
      <c r="E15" s="144"/>
      <c r="F15" s="47">
        <v>-24900000</v>
      </c>
      <c r="G15" s="47">
        <v>-2600000</v>
      </c>
      <c r="H15" s="47">
        <v>1700000</v>
      </c>
      <c r="I15" s="47">
        <v>-9700000</v>
      </c>
      <c r="J15" s="140"/>
      <c r="K15" s="47">
        <v>-35400000</v>
      </c>
      <c r="M15" s="47">
        <v>-13700000</v>
      </c>
      <c r="N15" s="47">
        <v>-5200000</v>
      </c>
      <c r="O15" s="47">
        <v>-13800000</v>
      </c>
      <c r="P15" s="47">
        <v>-17800000</v>
      </c>
      <c r="Q15" s="47"/>
      <c r="R15" s="47">
        <v>-50500000</v>
      </c>
      <c r="S15" s="47"/>
      <c r="T15" s="47">
        <v>-20100000</v>
      </c>
      <c r="U15" s="47">
        <v>-14700000</v>
      </c>
      <c r="V15" s="47">
        <v>-12300000</v>
      </c>
      <c r="W15" s="47">
        <v>-11400000</v>
      </c>
      <c r="X15" s="47"/>
      <c r="Y15" s="47">
        <v>-58500000</v>
      </c>
      <c r="Z15" s="47"/>
      <c r="AA15" s="47">
        <v>-5000000</v>
      </c>
      <c r="AB15" s="47">
        <v>-1800000</v>
      </c>
      <c r="AC15" s="47">
        <v>-3100000</v>
      </c>
      <c r="AD15" s="47">
        <v>-6000000</v>
      </c>
      <c r="AE15" s="47"/>
      <c r="AF15" s="47">
        <v>-16000000</v>
      </c>
      <c r="AH15" s="29"/>
    </row>
    <row r="16" spans="2:34" x14ac:dyDescent="0.15">
      <c r="D16" s="146"/>
      <c r="E16" s="146"/>
      <c r="F16" s="146"/>
      <c r="G16" s="146"/>
      <c r="H16" s="146"/>
      <c r="I16" s="146"/>
      <c r="J16" s="146"/>
      <c r="K16" s="146"/>
      <c r="L16" s="146"/>
      <c r="AH16" s="18"/>
    </row>
    <row r="17" spans="1:34" x14ac:dyDescent="0.15">
      <c r="B17" s="6" t="s">
        <v>16</v>
      </c>
      <c r="D17" s="8">
        <v>2019</v>
      </c>
      <c r="E17" s="9"/>
      <c r="F17" s="10" t="s">
        <v>92</v>
      </c>
      <c r="G17" s="10" t="s">
        <v>93</v>
      </c>
      <c r="H17" s="10" t="s">
        <v>94</v>
      </c>
      <c r="I17" s="10" t="s">
        <v>87</v>
      </c>
      <c r="J17" s="13"/>
      <c r="K17" s="8">
        <v>2020</v>
      </c>
      <c r="L17" s="13"/>
      <c r="M17" s="10" t="s">
        <v>88</v>
      </c>
      <c r="N17" s="10" t="s">
        <v>89</v>
      </c>
      <c r="O17" s="10" t="s">
        <v>90</v>
      </c>
      <c r="P17" s="10" t="s">
        <v>91</v>
      </c>
      <c r="Q17" s="11"/>
      <c r="R17" s="8">
        <v>2021</v>
      </c>
      <c r="S17" s="11"/>
      <c r="T17" s="10" t="s">
        <v>95</v>
      </c>
      <c r="U17" s="10" t="s">
        <v>105</v>
      </c>
      <c r="V17" s="10" t="s">
        <v>107</v>
      </c>
      <c r="W17" s="10" t="s">
        <v>119</v>
      </c>
      <c r="X17" s="11"/>
      <c r="Y17" s="107">
        <v>2022</v>
      </c>
      <c r="Z17" s="11"/>
      <c r="AA17" s="10" t="s">
        <v>129</v>
      </c>
      <c r="AB17" s="10" t="s">
        <v>135</v>
      </c>
      <c r="AC17" s="10" t="s">
        <v>136</v>
      </c>
      <c r="AD17" s="10" t="s">
        <v>137</v>
      </c>
      <c r="AE17" s="11"/>
      <c r="AF17" s="107">
        <v>2023</v>
      </c>
      <c r="AH17" s="18"/>
    </row>
    <row r="18" spans="1:34" ht="10.25" customHeight="1" x14ac:dyDescent="0.15">
      <c r="AH18" s="18"/>
    </row>
    <row r="19" spans="1:34" x14ac:dyDescent="0.15">
      <c r="B19" s="3" t="s">
        <v>78</v>
      </c>
      <c r="D19" s="47">
        <v>-76100000</v>
      </c>
      <c r="E19" s="140"/>
      <c r="F19" s="47">
        <v>-24900000</v>
      </c>
      <c r="G19" s="47">
        <v>-2600000</v>
      </c>
      <c r="H19" s="47">
        <v>1700000</v>
      </c>
      <c r="I19" s="47">
        <v>-9700000</v>
      </c>
      <c r="J19" s="140"/>
      <c r="K19" s="47">
        <v>-35400000</v>
      </c>
      <c r="L19" s="17"/>
      <c r="M19" s="47">
        <v>-13700000</v>
      </c>
      <c r="N19" s="47">
        <v>-5200000</v>
      </c>
      <c r="O19" s="47">
        <v>-13800000</v>
      </c>
      <c r="P19" s="47">
        <v>-17800000</v>
      </c>
      <c r="Q19" s="47"/>
      <c r="R19" s="47">
        <v>-50500000</v>
      </c>
      <c r="S19" s="79"/>
      <c r="T19" s="47">
        <v>-20100000</v>
      </c>
      <c r="U19" s="47">
        <v>-14700000</v>
      </c>
      <c r="V19" s="47">
        <v>-12300000</v>
      </c>
      <c r="W19" s="47">
        <v>-11400000</v>
      </c>
      <c r="X19" s="47"/>
      <c r="Y19" s="47">
        <v>-58500000</v>
      </c>
      <c r="Z19" s="47"/>
      <c r="AA19" s="47">
        <v>-5000000</v>
      </c>
      <c r="AB19" s="47">
        <v>-1800000</v>
      </c>
      <c r="AC19" s="47">
        <v>-3100000</v>
      </c>
      <c r="AD19" s="47">
        <v>-6000000</v>
      </c>
      <c r="AE19" s="47"/>
      <c r="AF19" s="47">
        <v>-16000000</v>
      </c>
      <c r="AH19" s="18"/>
    </row>
    <row r="20" spans="1:34" x14ac:dyDescent="0.15">
      <c r="B20" t="s">
        <v>17</v>
      </c>
      <c r="M20" s="47"/>
      <c r="AH20" s="18"/>
    </row>
    <row r="21" spans="1:34" x14ac:dyDescent="0.15">
      <c r="B21" s="3" t="s">
        <v>3</v>
      </c>
      <c r="D21" s="48">
        <v>1700000</v>
      </c>
      <c r="E21" s="140"/>
      <c r="F21" s="48">
        <v>900000</v>
      </c>
      <c r="G21" s="48">
        <v>1000000</v>
      </c>
      <c r="H21" s="48">
        <v>1200000</v>
      </c>
      <c r="I21" s="48">
        <v>1200000</v>
      </c>
      <c r="J21" s="147"/>
      <c r="K21" s="48">
        <v>4300000</v>
      </c>
      <c r="M21" s="48">
        <v>1073131.0859995012</v>
      </c>
      <c r="N21" s="48">
        <v>1062815.984652203</v>
      </c>
      <c r="O21" s="48">
        <v>1269803.7784601618</v>
      </c>
      <c r="P21" s="48">
        <v>1335114.8747216573</v>
      </c>
      <c r="Q21" s="48"/>
      <c r="R21" s="48">
        <v>4740865.7238335228</v>
      </c>
      <c r="S21" s="48"/>
      <c r="T21" s="48">
        <v>1300000</v>
      </c>
      <c r="U21" s="48">
        <v>1100000</v>
      </c>
      <c r="V21" s="48">
        <v>1800000</v>
      </c>
      <c r="W21" s="48">
        <v>1800000</v>
      </c>
      <c r="X21" s="48"/>
      <c r="Y21" s="47">
        <v>6000000</v>
      </c>
      <c r="Z21" s="48"/>
      <c r="AA21" s="48">
        <v>1900000</v>
      </c>
      <c r="AB21" s="48">
        <v>2400000</v>
      </c>
      <c r="AC21" s="48">
        <v>3300000</v>
      </c>
      <c r="AD21" s="48">
        <v>4300000</v>
      </c>
      <c r="AE21" s="48"/>
      <c r="AF21" s="48">
        <v>11900000</v>
      </c>
      <c r="AH21" s="18"/>
    </row>
    <row r="22" spans="1:34" x14ac:dyDescent="0.15">
      <c r="B22" s="3" t="s">
        <v>4</v>
      </c>
      <c r="D22" s="48">
        <v>0</v>
      </c>
      <c r="E22" s="140"/>
      <c r="F22" s="48">
        <v>100000</v>
      </c>
      <c r="G22" s="48">
        <v>200000</v>
      </c>
      <c r="H22" s="48">
        <v>200000</v>
      </c>
      <c r="I22" s="48">
        <v>200000</v>
      </c>
      <c r="J22" s="147"/>
      <c r="K22" s="48">
        <v>600000</v>
      </c>
      <c r="M22" s="48">
        <v>209589.46</v>
      </c>
      <c r="N22" s="48">
        <v>251223.76</v>
      </c>
      <c r="O22" s="48">
        <v>120976.75</v>
      </c>
      <c r="P22" s="48">
        <v>200454.93</v>
      </c>
      <c r="Q22" s="48"/>
      <c r="R22" s="48">
        <v>782244.9</v>
      </c>
      <c r="S22" s="48"/>
      <c r="T22" s="48">
        <v>200000</v>
      </c>
      <c r="U22" s="48">
        <v>200000</v>
      </c>
      <c r="V22" s="48">
        <v>200000</v>
      </c>
      <c r="W22" s="48">
        <v>300000</v>
      </c>
      <c r="X22" s="48"/>
      <c r="Y22" s="47">
        <v>900000</v>
      </c>
      <c r="Z22" s="48"/>
      <c r="AA22" s="48">
        <v>300000</v>
      </c>
      <c r="AB22" s="48">
        <v>500000</v>
      </c>
      <c r="AC22" s="48">
        <v>400000</v>
      </c>
      <c r="AD22" s="48">
        <v>400000</v>
      </c>
      <c r="AE22" s="48"/>
      <c r="AF22" s="48">
        <v>1600000</v>
      </c>
      <c r="AH22" s="18"/>
    </row>
    <row r="23" spans="1:34" x14ac:dyDescent="0.15">
      <c r="B23" s="3" t="s">
        <v>10</v>
      </c>
      <c r="D23" s="48">
        <v>-2100000</v>
      </c>
      <c r="E23" s="140"/>
      <c r="F23" s="48">
        <v>-500000</v>
      </c>
      <c r="G23" s="48">
        <v>-100000</v>
      </c>
      <c r="H23" s="48">
        <v>-100000</v>
      </c>
      <c r="I23" s="48">
        <v>0</v>
      </c>
      <c r="J23" s="147"/>
      <c r="K23" s="48">
        <v>-700000</v>
      </c>
      <c r="M23" s="48">
        <v>-26200.9</v>
      </c>
      <c r="N23" s="48">
        <v>-44839.58</v>
      </c>
      <c r="O23" s="48">
        <v>-28646.159999999996</v>
      </c>
      <c r="P23" s="48">
        <v>-29555.304380182999</v>
      </c>
      <c r="Q23" s="48"/>
      <c r="R23" s="48">
        <v>-129241.94438018301</v>
      </c>
      <c r="S23" s="48"/>
      <c r="T23" s="48">
        <v>0</v>
      </c>
      <c r="U23" s="48">
        <v>-600000</v>
      </c>
      <c r="V23" s="48">
        <v>-1900000</v>
      </c>
      <c r="W23" s="48">
        <v>-2500000</v>
      </c>
      <c r="X23" s="48"/>
      <c r="Y23" s="47">
        <v>-5000000</v>
      </c>
      <c r="Z23" s="48"/>
      <c r="AA23" s="48">
        <v>-3300000</v>
      </c>
      <c r="AB23" s="48">
        <v>-4700000</v>
      </c>
      <c r="AC23" s="48">
        <v>-4500000</v>
      </c>
      <c r="AD23" s="48">
        <v>-4000000</v>
      </c>
      <c r="AE23" s="48"/>
      <c r="AF23" s="48">
        <v>-16500000</v>
      </c>
      <c r="AH23" s="18"/>
    </row>
    <row r="24" spans="1:34" x14ac:dyDescent="0.15">
      <c r="B24" s="3" t="s">
        <v>18</v>
      </c>
      <c r="D24" s="48">
        <v>0</v>
      </c>
      <c r="E24" s="140"/>
      <c r="F24" s="48">
        <v>0</v>
      </c>
      <c r="G24" s="48">
        <v>0</v>
      </c>
      <c r="H24" s="48">
        <v>0</v>
      </c>
      <c r="I24" s="48">
        <v>0</v>
      </c>
      <c r="J24" s="147"/>
      <c r="K24" s="48">
        <v>0</v>
      </c>
      <c r="M24" s="48">
        <v>15002.5977241949</v>
      </c>
      <c r="N24" s="48">
        <v>43096.181075778193</v>
      </c>
      <c r="O24" s="48">
        <v>-10530.326074783899</v>
      </c>
      <c r="P24" s="48">
        <v>169223.29272860254</v>
      </c>
      <c r="Q24" s="48"/>
      <c r="R24" s="48">
        <v>216791.74545379169</v>
      </c>
      <c r="S24" s="48"/>
      <c r="T24" s="48">
        <v>400000</v>
      </c>
      <c r="U24" s="48">
        <v>-300000</v>
      </c>
      <c r="V24" s="48">
        <v>0</v>
      </c>
      <c r="W24" s="48">
        <v>-100000</v>
      </c>
      <c r="X24" s="48"/>
      <c r="Y24" s="47">
        <v>100000</v>
      </c>
      <c r="Z24" s="48"/>
      <c r="AA24" s="48">
        <v>100000</v>
      </c>
      <c r="AB24" s="48">
        <v>100000</v>
      </c>
      <c r="AC24" s="48">
        <v>200000</v>
      </c>
      <c r="AD24" s="48">
        <v>-200000</v>
      </c>
      <c r="AE24" s="48"/>
      <c r="AF24" s="48">
        <v>200000</v>
      </c>
      <c r="AH24" s="18"/>
    </row>
    <row r="25" spans="1:34" x14ac:dyDescent="0.15">
      <c r="B25" s="3" t="s">
        <v>19</v>
      </c>
      <c r="D25" s="48">
        <v>0</v>
      </c>
      <c r="E25" s="140"/>
      <c r="F25" s="48">
        <v>0</v>
      </c>
      <c r="G25" s="48">
        <v>0</v>
      </c>
      <c r="H25" s="48">
        <v>300000</v>
      </c>
      <c r="I25" s="48">
        <v>100000</v>
      </c>
      <c r="J25" s="147"/>
      <c r="K25" s="48">
        <v>500000</v>
      </c>
      <c r="M25" s="48">
        <v>58139.29270953589</v>
      </c>
      <c r="N25" s="48">
        <v>155900.20061352017</v>
      </c>
      <c r="O25" s="48">
        <v>60749.964486318509</v>
      </c>
      <c r="P25" s="48">
        <v>449138.87679588713</v>
      </c>
      <c r="Q25" s="48"/>
      <c r="R25" s="48">
        <v>723928.33460526168</v>
      </c>
      <c r="S25" s="48"/>
      <c r="T25" s="48">
        <v>200000</v>
      </c>
      <c r="U25" s="48">
        <v>200000</v>
      </c>
      <c r="V25" s="48">
        <v>300000</v>
      </c>
      <c r="W25" s="48">
        <v>-600000</v>
      </c>
      <c r="X25" s="48"/>
      <c r="Y25" s="47">
        <v>100000</v>
      </c>
      <c r="Z25" s="48"/>
      <c r="AA25" s="48">
        <v>300000</v>
      </c>
      <c r="AB25" s="48">
        <v>100000</v>
      </c>
      <c r="AC25" s="48">
        <v>0</v>
      </c>
      <c r="AD25" s="48">
        <v>100000</v>
      </c>
      <c r="AE25" s="48"/>
      <c r="AF25" s="48">
        <v>500000</v>
      </c>
      <c r="AH25" s="18"/>
    </row>
    <row r="26" spans="1:34" x14ac:dyDescent="0.15">
      <c r="B26" s="4" t="s">
        <v>6</v>
      </c>
      <c r="C26" s="4"/>
      <c r="D26" s="47">
        <v>-76400000</v>
      </c>
      <c r="E26" s="140"/>
      <c r="F26" s="47">
        <v>-24400000</v>
      </c>
      <c r="G26" s="47">
        <v>-1500000</v>
      </c>
      <c r="H26" s="47">
        <v>3300000</v>
      </c>
      <c r="I26" s="47">
        <v>-8200000</v>
      </c>
      <c r="J26" s="140"/>
      <c r="K26" s="47">
        <v>-30800000</v>
      </c>
      <c r="M26" s="47">
        <v>-12400000</v>
      </c>
      <c r="N26" s="47">
        <v>-3700000</v>
      </c>
      <c r="O26" s="47">
        <v>-12400000</v>
      </c>
      <c r="P26" s="47">
        <v>-15700000</v>
      </c>
      <c r="Q26" s="47"/>
      <c r="R26" s="47">
        <v>-44100000</v>
      </c>
      <c r="S26" s="47"/>
      <c r="T26" s="47">
        <v>-18000000</v>
      </c>
      <c r="U26" s="47">
        <v>-14100000</v>
      </c>
      <c r="V26" s="47">
        <v>-11800000</v>
      </c>
      <c r="W26" s="47">
        <v>-12500000</v>
      </c>
      <c r="X26" s="47"/>
      <c r="Y26" s="47">
        <v>-56400000</v>
      </c>
      <c r="Z26" s="47"/>
      <c r="AA26" s="47">
        <v>-5600000</v>
      </c>
      <c r="AB26" s="47">
        <v>-3500000</v>
      </c>
      <c r="AC26" s="47">
        <v>-3700000</v>
      </c>
      <c r="AD26" s="47">
        <v>-5400000</v>
      </c>
      <c r="AE26" s="47"/>
      <c r="AF26" s="47">
        <v>-18200000</v>
      </c>
      <c r="AH26" s="18"/>
    </row>
    <row r="27" spans="1:34" x14ac:dyDescent="0.15">
      <c r="B27" s="4"/>
      <c r="C27" s="4"/>
      <c r="D27" s="17"/>
      <c r="E27" s="140"/>
      <c r="F27" s="17"/>
      <c r="G27" s="17"/>
      <c r="H27" s="17"/>
      <c r="I27" s="17"/>
      <c r="J27" s="17"/>
      <c r="K27" s="17"/>
      <c r="M27" s="47"/>
      <c r="N27" s="65"/>
      <c r="O27" s="65"/>
      <c r="P27" s="65"/>
      <c r="Q27" s="65"/>
      <c r="R27" s="65"/>
      <c r="S27" s="65"/>
      <c r="T27" s="65"/>
      <c r="U27" s="65"/>
      <c r="V27" s="65"/>
      <c r="W27" s="65"/>
      <c r="X27" s="65"/>
      <c r="Y27" s="65"/>
      <c r="Z27" s="65"/>
      <c r="AA27" s="65"/>
      <c r="AB27" s="65"/>
      <c r="AC27" s="65"/>
      <c r="AD27" s="65"/>
      <c r="AE27" s="65"/>
      <c r="AF27" s="65"/>
      <c r="AH27" s="18"/>
    </row>
    <row r="28" spans="1:34" ht="14" thickBot="1" x14ac:dyDescent="0.2">
      <c r="B28" s="3" t="s">
        <v>63</v>
      </c>
      <c r="D28" s="47">
        <v>106800000</v>
      </c>
      <c r="E28" s="140"/>
      <c r="F28" s="47">
        <v>42200000</v>
      </c>
      <c r="G28" s="47">
        <v>44900000</v>
      </c>
      <c r="H28" s="47">
        <v>67500000</v>
      </c>
      <c r="I28" s="47">
        <v>53800000</v>
      </c>
      <c r="J28" s="140"/>
      <c r="K28" s="47">
        <v>208400000</v>
      </c>
      <c r="M28" s="47">
        <v>69100000</v>
      </c>
      <c r="N28" s="47">
        <v>97400000</v>
      </c>
      <c r="O28" s="47">
        <v>91800000</v>
      </c>
      <c r="P28" s="47">
        <v>100200000</v>
      </c>
      <c r="Q28" s="47"/>
      <c r="R28" s="47">
        <v>358400000</v>
      </c>
      <c r="S28" s="47"/>
      <c r="T28" s="90">
        <v>103100000</v>
      </c>
      <c r="U28" s="90">
        <v>115100000</v>
      </c>
      <c r="V28" s="90">
        <v>105400000</v>
      </c>
      <c r="W28" s="90">
        <v>98000000</v>
      </c>
      <c r="X28" s="108"/>
      <c r="Y28" s="90">
        <f>421500000</f>
        <v>421500000</v>
      </c>
      <c r="Z28" s="108"/>
      <c r="AA28" s="90">
        <v>119600000</v>
      </c>
      <c r="AB28" s="90">
        <v>124200000</v>
      </c>
      <c r="AC28" s="90">
        <v>119000000</v>
      </c>
      <c r="AD28" s="90">
        <v>118400000</v>
      </c>
      <c r="AE28" s="108"/>
      <c r="AF28" s="90">
        <v>481200000</v>
      </c>
      <c r="AH28" s="18"/>
    </row>
    <row r="29" spans="1:34" ht="14" thickTop="1" x14ac:dyDescent="0.15">
      <c r="B29" s="3" t="s">
        <v>103</v>
      </c>
      <c r="D29" s="148">
        <v>-0.72</v>
      </c>
      <c r="E29" s="148"/>
      <c r="F29" s="148">
        <v>-0.57999999999999996</v>
      </c>
      <c r="G29" s="148">
        <v>-0.03</v>
      </c>
      <c r="H29" s="148">
        <v>0.05</v>
      </c>
      <c r="I29" s="148">
        <v>-0.15</v>
      </c>
      <c r="J29" s="148"/>
      <c r="K29" s="148">
        <v>-0.15</v>
      </c>
      <c r="L29" s="148"/>
      <c r="M29" s="148">
        <v>-0.18</v>
      </c>
      <c r="N29" s="148">
        <v>-0.04</v>
      </c>
      <c r="O29" s="148">
        <v>-0.14000000000000001</v>
      </c>
      <c r="P29" s="148">
        <v>-0.16</v>
      </c>
      <c r="Q29" s="75"/>
      <c r="R29" s="148">
        <v>-0.12</v>
      </c>
      <c r="S29" s="75"/>
      <c r="T29" s="75">
        <v>-0.17</v>
      </c>
      <c r="U29" s="75">
        <v>-0.12</v>
      </c>
      <c r="V29" s="75">
        <v>-0.11</v>
      </c>
      <c r="W29" s="75">
        <v>-0.13</v>
      </c>
      <c r="X29" s="75"/>
      <c r="Y29" s="75">
        <v>-0.13</v>
      </c>
      <c r="Z29" s="75"/>
      <c r="AA29" s="75">
        <v>-0.05</v>
      </c>
      <c r="AB29" s="75">
        <v>-0.03</v>
      </c>
      <c r="AC29" s="75">
        <v>-0.03</v>
      </c>
      <c r="AD29" s="75">
        <v>-0.05</v>
      </c>
      <c r="AE29" s="75"/>
      <c r="AF29" s="75">
        <v>-3.7822111388196175E-2</v>
      </c>
      <c r="AH29" s="18"/>
    </row>
    <row r="30" spans="1:34" x14ac:dyDescent="0.15">
      <c r="B30" s="106" t="s">
        <v>117</v>
      </c>
      <c r="D30" s="15"/>
      <c r="E30" s="27"/>
      <c r="F30" s="15"/>
      <c r="G30" s="15"/>
      <c r="H30" s="16"/>
      <c r="I30" s="27"/>
      <c r="J30" s="16"/>
      <c r="K30" s="28"/>
      <c r="M30" s="15"/>
      <c r="W30" s="62"/>
      <c r="Y30" s="62"/>
      <c r="AG30" s="98"/>
      <c r="AH30" s="18"/>
    </row>
    <row r="31" spans="1:34" ht="6"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dimension ref="A1:AD20"/>
  <sheetViews>
    <sheetView showGridLines="0" zoomScaleNormal="100" workbookViewId="0">
      <selection activeCell="B27" sqref="B27"/>
    </sheetView>
  </sheetViews>
  <sheetFormatPr baseColWidth="10" defaultColWidth="9.5" defaultRowHeight="13" x14ac:dyDescent="0.15"/>
  <cols>
    <col min="1" max="1" width="4.5" style="5" customWidth="1"/>
    <col min="2" max="2" width="40.1640625" style="5" customWidth="1"/>
    <col min="3" max="3" width="2.5" style="5" customWidth="1"/>
    <col min="4" max="4" width="12" style="5" customWidth="1"/>
    <col min="5" max="5" width="0.5" style="5" customWidth="1"/>
    <col min="6" max="6" width="12" style="5" customWidth="1"/>
    <col min="7" max="7" width="0.5" style="5" customWidth="1"/>
    <col min="8" max="11" width="12" style="5" hidden="1" customWidth="1"/>
    <col min="12" max="12" width="0.5" style="5" customWidth="1"/>
    <col min="13" max="13" width="12" style="5" customWidth="1"/>
    <col min="14" max="14" width="0.5" customWidth="1"/>
    <col min="15" max="18" width="12" style="5" customWidth="1"/>
    <col min="19" max="19" width="0.5" style="5" customWidth="1"/>
    <col min="20" max="20" width="13.6640625" style="5" customWidth="1"/>
    <col min="21" max="21" width="1.33203125" style="5" customWidth="1"/>
    <col min="22" max="25" width="13.6640625" style="5" customWidth="1"/>
    <col min="26" max="26" width="1.6640625" style="5" customWidth="1"/>
    <col min="27" max="27" width="13.6640625" style="5" customWidth="1"/>
    <col min="28" max="28" width="3" style="5" customWidth="1"/>
    <col min="29" max="29" width="1" style="5" customWidth="1"/>
    <col min="30" max="30" width="14.1640625" style="5" bestFit="1" customWidth="1"/>
    <col min="31" max="16384" width="9.5" style="5"/>
  </cols>
  <sheetData>
    <row r="1" spans="2:30" x14ac:dyDescent="0.15">
      <c r="AC1" s="18"/>
    </row>
    <row r="2" spans="2:30" x14ac:dyDescent="0.15">
      <c r="AC2" s="18"/>
    </row>
    <row r="3" spans="2:30" x14ac:dyDescent="0.15">
      <c r="AC3" s="18"/>
    </row>
    <row r="4" spans="2:30" x14ac:dyDescent="0.15">
      <c r="D4"/>
      <c r="E4"/>
      <c r="F4"/>
      <c r="G4"/>
      <c r="H4"/>
      <c r="I4"/>
      <c r="J4"/>
      <c r="K4"/>
      <c r="L4"/>
      <c r="M4"/>
      <c r="O4"/>
      <c r="P4"/>
      <c r="Q4"/>
      <c r="R4"/>
      <c r="S4"/>
      <c r="T4"/>
      <c r="U4"/>
      <c r="V4"/>
      <c r="W4"/>
      <c r="X4"/>
      <c r="AC4" s="18"/>
    </row>
    <row r="5" spans="2:30" x14ac:dyDescent="0.15">
      <c r="C5"/>
      <c r="D5" s="145"/>
      <c r="E5"/>
      <c r="F5"/>
      <c r="G5"/>
      <c r="H5"/>
      <c r="I5"/>
      <c r="J5"/>
      <c r="K5"/>
      <c r="L5"/>
      <c r="M5"/>
      <c r="O5"/>
      <c r="P5"/>
      <c r="Q5"/>
      <c r="R5"/>
      <c r="S5"/>
      <c r="T5" s="145"/>
      <c r="U5"/>
      <c r="V5" s="145"/>
      <c r="W5" s="145"/>
      <c r="X5" s="145"/>
      <c r="Y5" s="145"/>
      <c r="Z5" s="145"/>
      <c r="AA5" s="145"/>
      <c r="AC5" s="18"/>
    </row>
    <row r="6" spans="2:30" x14ac:dyDescent="0.15">
      <c r="B6" s="6" t="s">
        <v>62</v>
      </c>
      <c r="C6" s="8"/>
      <c r="D6" s="8">
        <v>2019</v>
      </c>
      <c r="E6" s="9"/>
      <c r="F6" s="8">
        <v>2020</v>
      </c>
      <c r="G6" s="9"/>
      <c r="H6" s="8" t="s">
        <v>88</v>
      </c>
      <c r="I6" s="8" t="s">
        <v>89</v>
      </c>
      <c r="J6" s="8" t="s">
        <v>90</v>
      </c>
      <c r="K6" s="10" t="s">
        <v>91</v>
      </c>
      <c r="L6" s="11"/>
      <c r="M6" s="8">
        <v>2021</v>
      </c>
      <c r="N6" s="9"/>
      <c r="O6" s="8" t="s">
        <v>95</v>
      </c>
      <c r="P6" s="8" t="s">
        <v>105</v>
      </c>
      <c r="Q6" s="8" t="s">
        <v>107</v>
      </c>
      <c r="R6" s="10" t="s">
        <v>119</v>
      </c>
      <c r="S6" s="11"/>
      <c r="T6" s="107">
        <v>2022</v>
      </c>
      <c r="U6" s="11"/>
      <c r="V6" s="8" t="s">
        <v>129</v>
      </c>
      <c r="W6" s="8" t="s">
        <v>135</v>
      </c>
      <c r="X6" s="8" t="s">
        <v>136</v>
      </c>
      <c r="Y6" s="8" t="s">
        <v>137</v>
      </c>
      <c r="Z6" s="9"/>
      <c r="AA6" s="107">
        <v>2023</v>
      </c>
      <c r="AB6" s="11"/>
      <c r="AC6" s="18"/>
    </row>
    <row r="7" spans="2:30" x14ac:dyDescent="0.15">
      <c r="B7" s="30"/>
      <c r="D7" s="31"/>
      <c r="E7" s="31"/>
      <c r="F7" s="31"/>
      <c r="G7" s="67"/>
      <c r="H7" s="31"/>
      <c r="S7"/>
      <c r="U7"/>
      <c r="Z7"/>
      <c r="AA7"/>
      <c r="AC7" s="18"/>
    </row>
    <row r="8" spans="2:30" ht="18" customHeight="1" x14ac:dyDescent="0.15">
      <c r="B8" s="68" t="s">
        <v>111</v>
      </c>
      <c r="D8" s="70">
        <v>-72500000</v>
      </c>
      <c r="E8" s="70"/>
      <c r="F8" s="70">
        <v>10400000</v>
      </c>
      <c r="G8" s="69"/>
      <c r="H8" s="70">
        <v>45900000</v>
      </c>
      <c r="I8" s="70">
        <v>26900000</v>
      </c>
      <c r="J8" s="70">
        <v>15600000</v>
      </c>
      <c r="K8" s="70">
        <v>-3100000</v>
      </c>
      <c r="L8" s="70"/>
      <c r="M8" s="70">
        <v>85300000</v>
      </c>
      <c r="N8" s="70"/>
      <c r="O8" s="70">
        <v>-31500000</v>
      </c>
      <c r="P8" s="70">
        <v>-41100000</v>
      </c>
      <c r="Q8" s="70">
        <v>-2800000</v>
      </c>
      <c r="R8" s="70">
        <v>1200000</v>
      </c>
      <c r="S8" s="70"/>
      <c r="T8" s="70">
        <v>-74200000</v>
      </c>
      <c r="U8" s="70"/>
      <c r="V8" s="70">
        <v>43000000</v>
      </c>
      <c r="W8" s="70">
        <v>-19600000</v>
      </c>
      <c r="X8" s="71">
        <f>-14800000</f>
        <v>-14800000</v>
      </c>
      <c r="Y8" s="70">
        <v>-26500000</v>
      </c>
      <c r="Z8" s="70"/>
      <c r="AA8" s="70">
        <v>-17900000</v>
      </c>
      <c r="AB8" s="70"/>
      <c r="AC8" s="18"/>
      <c r="AD8" s="133"/>
    </row>
    <row r="9" spans="2:30" ht="16" customHeight="1" x14ac:dyDescent="0.15">
      <c r="B9" s="68" t="s">
        <v>34</v>
      </c>
      <c r="D9" s="71">
        <v>-24700000</v>
      </c>
      <c r="E9" s="71"/>
      <c r="F9" s="71">
        <v>-19700000</v>
      </c>
      <c r="G9" s="71"/>
      <c r="H9" s="71">
        <v>-10600000</v>
      </c>
      <c r="I9" s="71">
        <v>-13800000</v>
      </c>
      <c r="J9" s="71">
        <v>-73200000</v>
      </c>
      <c r="K9" s="71">
        <v>-31600000</v>
      </c>
      <c r="L9" s="71"/>
      <c r="M9" s="71">
        <v>-129300000</v>
      </c>
      <c r="N9" s="71"/>
      <c r="O9" s="71">
        <v>-50400000</v>
      </c>
      <c r="P9" s="71">
        <v>-208200000</v>
      </c>
      <c r="Q9" s="71">
        <v>-5700000</v>
      </c>
      <c r="R9" s="71">
        <v>-19600000</v>
      </c>
      <c r="S9" s="71"/>
      <c r="T9" s="71">
        <f>-283900000</f>
        <v>-283900000</v>
      </c>
      <c r="U9" s="71"/>
      <c r="V9" s="71">
        <v>-23900000</v>
      </c>
      <c r="W9" s="71">
        <v>-35300000</v>
      </c>
      <c r="X9" s="71">
        <v>-27000000</v>
      </c>
      <c r="Y9" s="71">
        <v>-24800000</v>
      </c>
      <c r="Z9" s="71"/>
      <c r="AA9" s="71">
        <v>-111000000</v>
      </c>
      <c r="AB9" s="71"/>
      <c r="AC9" s="18"/>
      <c r="AD9" s="133"/>
    </row>
    <row r="10" spans="2:30" ht="16" customHeight="1" x14ac:dyDescent="0.15">
      <c r="B10" s="68" t="s">
        <v>35</v>
      </c>
      <c r="D10" s="72">
        <v>161500000</v>
      </c>
      <c r="E10" s="71"/>
      <c r="F10" s="72">
        <v>60800000</v>
      </c>
      <c r="G10" s="71"/>
      <c r="H10" s="72">
        <v>390700000</v>
      </c>
      <c r="I10" s="72">
        <v>-8500000</v>
      </c>
      <c r="J10" s="72">
        <v>-5000000</v>
      </c>
      <c r="K10" s="72">
        <v>-1000000</v>
      </c>
      <c r="L10" s="71"/>
      <c r="M10" s="72">
        <v>376200000</v>
      </c>
      <c r="N10" s="71"/>
      <c r="O10" s="72">
        <v>59100000</v>
      </c>
      <c r="P10" s="72">
        <v>10000000</v>
      </c>
      <c r="Q10" s="72">
        <v>-700000</v>
      </c>
      <c r="R10" s="72">
        <v>4500000</v>
      </c>
      <c r="S10" s="71"/>
      <c r="T10" s="72">
        <v>72900000</v>
      </c>
      <c r="U10" s="71"/>
      <c r="V10" s="72">
        <v>17300000</v>
      </c>
      <c r="W10" s="72">
        <v>9700000</v>
      </c>
      <c r="X10" s="72">
        <f>-3900000</f>
        <v>-3900000</v>
      </c>
      <c r="Y10" s="72">
        <v>7600000</v>
      </c>
      <c r="Z10" s="71"/>
      <c r="AA10" s="72">
        <v>30600000</v>
      </c>
      <c r="AB10" s="71"/>
      <c r="AC10" s="18">
        <v>-2700000</v>
      </c>
      <c r="AD10" s="133"/>
    </row>
    <row r="11" spans="2:30" ht="16" customHeight="1" x14ac:dyDescent="0.15">
      <c r="B11" s="68" t="s">
        <v>80</v>
      </c>
      <c r="D11" s="70">
        <v>64400000</v>
      </c>
      <c r="E11" s="69"/>
      <c r="F11" s="70">
        <v>51500000</v>
      </c>
      <c r="G11" s="69"/>
      <c r="H11" s="70">
        <v>426000000</v>
      </c>
      <c r="I11" s="70">
        <v>4600000</v>
      </c>
      <c r="J11" s="70">
        <v>-62600000</v>
      </c>
      <c r="K11" s="70">
        <v>-35700000</v>
      </c>
      <c r="L11" s="70"/>
      <c r="M11" s="70">
        <v>332300000</v>
      </c>
      <c r="N11" s="70"/>
      <c r="O11" s="70">
        <v>-22800000</v>
      </c>
      <c r="P11" s="70">
        <v>-239300000</v>
      </c>
      <c r="Q11" s="70">
        <v>-9200000</v>
      </c>
      <c r="R11" s="70">
        <v>-13900000</v>
      </c>
      <c r="S11" s="70"/>
      <c r="T11" s="70">
        <f>-285200000</f>
        <v>-285200000</v>
      </c>
      <c r="U11" s="70"/>
      <c r="V11" s="70">
        <v>36400000</v>
      </c>
      <c r="W11" s="70">
        <v>-45200000</v>
      </c>
      <c r="X11" s="70">
        <f>-45700000</f>
        <v>-45700000</v>
      </c>
      <c r="Y11" s="70">
        <v>-43700000</v>
      </c>
      <c r="Z11" s="70"/>
      <c r="AA11" s="70">
        <v>-98200000</v>
      </c>
      <c r="AB11" s="70"/>
      <c r="AC11" s="18"/>
      <c r="AD11" s="133"/>
    </row>
    <row r="12" spans="2:30" ht="16" customHeight="1" x14ac:dyDescent="0.15">
      <c r="B12" s="68" t="s">
        <v>64</v>
      </c>
      <c r="D12" s="71">
        <v>117900000</v>
      </c>
      <c r="E12" s="71"/>
      <c r="F12" s="71">
        <v>182300000</v>
      </c>
      <c r="G12" s="71"/>
      <c r="H12" s="71">
        <v>233700000</v>
      </c>
      <c r="I12" s="71">
        <v>659700000</v>
      </c>
      <c r="J12" s="71">
        <v>664300000</v>
      </c>
      <c r="K12" s="71">
        <v>601700000</v>
      </c>
      <c r="L12" s="71"/>
      <c r="M12" s="71">
        <v>233700000</v>
      </c>
      <c r="N12" s="71"/>
      <c r="O12" s="71">
        <v>566000000</v>
      </c>
      <c r="P12" s="71">
        <v>543200000</v>
      </c>
      <c r="Q12" s="71">
        <v>303900000</v>
      </c>
      <c r="R12" s="71">
        <v>294800000</v>
      </c>
      <c r="S12" s="71"/>
      <c r="T12" s="71">
        <v>566000000</v>
      </c>
      <c r="U12" s="71"/>
      <c r="V12" s="71">
        <v>280800000</v>
      </c>
      <c r="W12" s="71">
        <v>317100000</v>
      </c>
      <c r="X12" s="71">
        <v>271900000</v>
      </c>
      <c r="Y12" s="71">
        <v>226200000</v>
      </c>
      <c r="Z12" s="71"/>
      <c r="AA12" s="71">
        <v>280800000</v>
      </c>
      <c r="AB12" s="71"/>
      <c r="AC12" s="18"/>
    </row>
    <row r="13" spans="2:30" ht="16" customHeight="1" thickBot="1" x14ac:dyDescent="0.2">
      <c r="B13" s="68" t="s">
        <v>65</v>
      </c>
      <c r="C13"/>
      <c r="D13" s="73">
        <v>182300000</v>
      </c>
      <c r="E13" s="69"/>
      <c r="F13" s="73">
        <v>233700000</v>
      </c>
      <c r="G13" s="69"/>
      <c r="H13" s="73">
        <v>659700000</v>
      </c>
      <c r="I13" s="73">
        <v>664300000</v>
      </c>
      <c r="J13" s="73">
        <v>601700000</v>
      </c>
      <c r="K13" s="73">
        <v>566000000</v>
      </c>
      <c r="L13" s="69"/>
      <c r="M13" s="73">
        <v>566000000</v>
      </c>
      <c r="N13" s="69"/>
      <c r="O13" s="73">
        <v>543200000</v>
      </c>
      <c r="P13" s="73">
        <v>303900000</v>
      </c>
      <c r="Q13" s="73">
        <v>294800000</v>
      </c>
      <c r="R13" s="73">
        <v>280800000</v>
      </c>
      <c r="S13" s="69"/>
      <c r="T13" s="73">
        <v>280800000</v>
      </c>
      <c r="U13" s="69"/>
      <c r="V13" s="73">
        <v>317100000</v>
      </c>
      <c r="W13" s="73">
        <v>271900000</v>
      </c>
      <c r="X13" s="73">
        <v>226236000</v>
      </c>
      <c r="Y13" s="73">
        <v>182500000</v>
      </c>
      <c r="Z13" s="69"/>
      <c r="AA13" s="73">
        <v>182600000</v>
      </c>
      <c r="AB13" s="69"/>
      <c r="AC13" s="18"/>
    </row>
    <row r="14" spans="2:30" ht="14" thickTop="1" x14ac:dyDescent="0.15">
      <c r="B14"/>
      <c r="C14"/>
      <c r="D14"/>
      <c r="E14"/>
      <c r="F14"/>
      <c r="G14"/>
      <c r="H14"/>
      <c r="I14"/>
      <c r="J14"/>
      <c r="K14"/>
      <c r="L14"/>
      <c r="M14"/>
      <c r="O14"/>
      <c r="P14"/>
      <c r="Q14"/>
      <c r="R14"/>
      <c r="S14"/>
      <c r="T14"/>
      <c r="U14"/>
      <c r="V14"/>
      <c r="W14"/>
      <c r="X14"/>
      <c r="Y14"/>
      <c r="Z14"/>
      <c r="AA14"/>
      <c r="AB14"/>
      <c r="AC14" s="18"/>
    </row>
    <row r="15" spans="2:30" x14ac:dyDescent="0.15">
      <c r="B15"/>
      <c r="C15"/>
      <c r="D15"/>
      <c r="E15"/>
      <c r="F15"/>
      <c r="G15"/>
      <c r="H15"/>
      <c r="I15"/>
      <c r="J15"/>
      <c r="K15"/>
      <c r="L15"/>
      <c r="M15"/>
      <c r="O15"/>
      <c r="P15"/>
      <c r="Q15"/>
      <c r="R15"/>
      <c r="S15"/>
      <c r="T15"/>
      <c r="U15"/>
      <c r="V15"/>
      <c r="W15"/>
      <c r="X15"/>
      <c r="Y15"/>
      <c r="Z15"/>
      <c r="AA15"/>
      <c r="AB15"/>
      <c r="AC15" s="18"/>
    </row>
    <row r="16" spans="2:30" ht="28" x14ac:dyDescent="0.15">
      <c r="B16" s="139" t="s">
        <v>112</v>
      </c>
      <c r="C16"/>
      <c r="D16" s="63">
        <v>-4600000</v>
      </c>
      <c r="E16"/>
      <c r="F16" s="63">
        <v>42700000</v>
      </c>
      <c r="G16"/>
      <c r="H16" s="63">
        <v>53300000</v>
      </c>
      <c r="I16" s="63">
        <v>26000000</v>
      </c>
      <c r="J16" s="63">
        <v>28400000</v>
      </c>
      <c r="K16" s="63">
        <v>11500000</v>
      </c>
      <c r="L16"/>
      <c r="M16" s="63">
        <v>119200000</v>
      </c>
      <c r="O16" s="63">
        <v>-12400000</v>
      </c>
      <c r="P16" s="63">
        <v>-27200000</v>
      </c>
      <c r="Q16" s="63">
        <v>13300000</v>
      </c>
      <c r="R16" s="63">
        <v>7300000</v>
      </c>
      <c r="S16" s="63"/>
      <c r="T16" s="63">
        <v>-19000000</v>
      </c>
      <c r="U16" s="63"/>
      <c r="V16" s="63">
        <v>43400000</v>
      </c>
      <c r="W16" s="63">
        <v>-20400000</v>
      </c>
      <c r="X16" s="63">
        <v>-6700000</v>
      </c>
      <c r="Y16" s="63">
        <v>-27200000</v>
      </c>
      <c r="Z16" s="63"/>
      <c r="AA16" s="63">
        <v>-10700000</v>
      </c>
      <c r="AB16"/>
      <c r="AC16" s="18"/>
    </row>
    <row r="17" spans="1:29" x14ac:dyDescent="0.15">
      <c r="C17"/>
      <c r="D17"/>
      <c r="E17"/>
      <c r="F17"/>
      <c r="G17"/>
      <c r="H17"/>
      <c r="I17"/>
      <c r="AC17" s="18"/>
    </row>
    <row r="18" spans="1:29" ht="14" customHeight="1" x14ac:dyDescent="0.15">
      <c r="A18" s="106" t="s">
        <v>117</v>
      </c>
      <c r="B18"/>
      <c r="C18"/>
      <c r="D18"/>
      <c r="E18"/>
      <c r="F18"/>
      <c r="G18"/>
      <c r="H18"/>
      <c r="I18"/>
      <c r="AC18" s="18"/>
    </row>
    <row r="19" spans="1:29" ht="6"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row>
    <row r="20" spans="1:29" customFormat="1" x14ac:dyDescent="0.15"/>
  </sheetData>
  <conditionalFormatting sqref="D8:E8 B8:B13 D9:G10">
    <cfRule type="expression" dxfId="4" priority="62" stopIfTrue="1">
      <formula>IF(COUNTA(#REF!)=0,0,MOD(SUBTOTAL(103,#REF!),2)=1)</formula>
    </cfRule>
  </conditionalFormatting>
  <conditionalFormatting sqref="D11:H13">
    <cfRule type="expression" dxfId="3" priority="54" stopIfTrue="1">
      <formula>IF(COUNTA(#REF!)=0,0,MOD(SUBTOTAL(103,#REF!),2)=1)</formula>
    </cfRule>
  </conditionalFormatting>
  <conditionalFormatting sqref="F8:H8">
    <cfRule type="expression" dxfId="2" priority="60" stopIfTrue="1">
      <formula>IF(COUNTA(#REF!)=0,0,MOD(SUBTOTAL(103,#REF!),2)=1)</formula>
    </cfRule>
  </conditionalFormatting>
  <conditionalFormatting sqref="H9:H10">
    <cfRule type="expression" dxfId="1" priority="61" stopIfTrue="1">
      <formula>IF(COUNTA(#REF!)=0,0,MOD(SUBTOTAL(103,#REF!),2)=1)</formula>
    </cfRule>
  </conditionalFormatting>
  <conditionalFormatting sqref="I8:AB13">
    <cfRule type="expression" dxfId="0" priority="6"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4E14-335D-194B-8CAE-3B44DD34DD0B}">
  <dimension ref="A1:AH19"/>
  <sheetViews>
    <sheetView showGridLines="0" topLeftCell="A2" zoomScaleNormal="100" workbookViewId="0">
      <selection activeCell="T26" sqref="T26"/>
    </sheetView>
  </sheetViews>
  <sheetFormatPr baseColWidth="10" defaultColWidth="9.5" defaultRowHeight="13" x14ac:dyDescent="0.15"/>
  <cols>
    <col min="1" max="1" width="4.1640625" customWidth="1"/>
    <col min="2" max="2" width="26.6640625" customWidth="1"/>
    <col min="3" max="3" width="0.5" customWidth="1"/>
    <col min="4" max="4" width="9.5" customWidth="1"/>
    <col min="5" max="5" width="0.5" customWidth="1"/>
    <col min="6" max="9" width="9.5" hidden="1" customWidth="1"/>
    <col min="10" max="10" width="0.5" customWidth="1"/>
    <col min="11" max="11" width="9.5" customWidth="1"/>
    <col min="12" max="12" width="0.5" customWidth="1"/>
    <col min="13" max="16" width="9.5" hidden="1" customWidth="1"/>
    <col min="17" max="17" width="0.5" customWidth="1"/>
    <col min="18" max="18" width="9.5" customWidth="1"/>
    <col min="19" max="19" width="0.5" customWidth="1"/>
    <col min="20" max="20" width="8.6640625" bestFit="1" customWidth="1"/>
    <col min="21" max="23" width="9.5" customWidth="1"/>
    <col min="24" max="24" width="0.5" customWidth="1"/>
    <col min="25" max="25" width="9.5" customWidth="1"/>
    <col min="26" max="26" width="0.6640625" customWidth="1"/>
    <col min="27" max="30" width="8.6640625" customWidth="1"/>
    <col min="31" max="31" width="1.6640625" customWidth="1"/>
    <col min="32" max="32" width="9.5" customWidth="1"/>
    <col min="33" max="33" width="2.5" customWidth="1"/>
    <col min="34" max="34" width="1" customWidth="1"/>
    <col min="35" max="35" width="0.5" customWidth="1"/>
  </cols>
  <sheetData>
    <row r="1" spans="2:34" x14ac:dyDescent="0.15">
      <c r="AH1" s="18"/>
    </row>
    <row r="2" spans="2:34" x14ac:dyDescent="0.15">
      <c r="B2" s="3"/>
      <c r="AH2" s="18"/>
    </row>
    <row r="3" spans="2:34" x14ac:dyDescent="0.15">
      <c r="B3" s="3"/>
      <c r="AH3" s="18"/>
    </row>
    <row r="4" spans="2:34" x14ac:dyDescent="0.15">
      <c r="B4" s="3"/>
      <c r="D4" s="145"/>
      <c r="W4" s="145"/>
      <c r="Y4" s="145"/>
      <c r="AH4" s="18"/>
    </row>
    <row r="5" spans="2:34" x14ac:dyDescent="0.15">
      <c r="B5" s="6" t="s">
        <v>22</v>
      </c>
      <c r="C5" s="7"/>
      <c r="D5" s="8">
        <v>2019</v>
      </c>
      <c r="E5" s="9"/>
      <c r="F5" s="10" t="s">
        <v>92</v>
      </c>
      <c r="G5" s="10" t="s">
        <v>93</v>
      </c>
      <c r="H5" s="10" t="s">
        <v>94</v>
      </c>
      <c r="I5" s="10" t="s">
        <v>87</v>
      </c>
      <c r="J5" s="44"/>
      <c r="K5" s="8">
        <v>2020</v>
      </c>
      <c r="L5" s="11"/>
      <c r="M5" s="10" t="s">
        <v>88</v>
      </c>
      <c r="N5" s="10" t="s">
        <v>89</v>
      </c>
      <c r="O5" s="10" t="s">
        <v>90</v>
      </c>
      <c r="P5" s="10" t="s">
        <v>91</v>
      </c>
      <c r="Q5" s="11"/>
      <c r="R5" s="8">
        <v>2021</v>
      </c>
      <c r="S5" s="9"/>
      <c r="T5" s="10" t="s">
        <v>95</v>
      </c>
      <c r="U5" s="10" t="s">
        <v>105</v>
      </c>
      <c r="V5" s="10" t="s">
        <v>107</v>
      </c>
      <c r="W5" s="10" t="s">
        <v>119</v>
      </c>
      <c r="X5" s="11"/>
      <c r="Y5" s="107">
        <v>2022</v>
      </c>
      <c r="Z5" s="9"/>
      <c r="AA5" s="10" t="s">
        <v>129</v>
      </c>
      <c r="AB5" s="10" t="s">
        <v>135</v>
      </c>
      <c r="AC5" s="10" t="s">
        <v>136</v>
      </c>
      <c r="AD5" s="10" t="s">
        <v>137</v>
      </c>
      <c r="AE5" s="11"/>
      <c r="AF5" s="107">
        <v>2023</v>
      </c>
      <c r="AH5" s="18"/>
    </row>
    <row r="6" spans="2:34" ht="10.25" customHeight="1" x14ac:dyDescent="0.15">
      <c r="B6" s="7"/>
      <c r="C6" s="7"/>
      <c r="D6" s="13"/>
      <c r="E6" s="13"/>
      <c r="F6" s="13"/>
      <c r="G6" s="13"/>
      <c r="H6" s="13"/>
      <c r="I6" s="13"/>
      <c r="J6" s="13"/>
      <c r="L6" s="13"/>
      <c r="M6" s="13"/>
      <c r="N6" s="13"/>
      <c r="O6" s="13"/>
      <c r="P6" s="13"/>
      <c r="Q6" s="13"/>
      <c r="R6" s="13"/>
      <c r="S6" s="13"/>
      <c r="T6" s="13"/>
      <c r="U6" s="13"/>
      <c r="V6" s="13"/>
      <c r="W6" s="13"/>
      <c r="X6" s="13"/>
      <c r="Y6" s="13"/>
      <c r="Z6" s="13"/>
      <c r="AA6" s="13"/>
      <c r="AB6" s="13"/>
      <c r="AC6" s="13"/>
      <c r="AH6" s="18"/>
    </row>
    <row r="7" spans="2:34" x14ac:dyDescent="0.15">
      <c r="B7" s="78" t="s">
        <v>23</v>
      </c>
      <c r="D7" s="49">
        <v>241477</v>
      </c>
      <c r="E7" s="150"/>
      <c r="F7" s="59">
        <v>82588</v>
      </c>
      <c r="G7" s="59">
        <v>87888</v>
      </c>
      <c r="H7" s="59">
        <v>118373</v>
      </c>
      <c r="I7" s="49">
        <v>102616.99999999999</v>
      </c>
      <c r="J7" s="49"/>
      <c r="K7" s="50">
        <f>SUM(F7:I7)</f>
        <v>391466</v>
      </c>
      <c r="L7" s="150"/>
      <c r="M7" s="49">
        <v>128386</v>
      </c>
      <c r="N7" s="49">
        <v>153274</v>
      </c>
      <c r="O7" s="49">
        <v>140734</v>
      </c>
      <c r="P7" s="49">
        <v>138565</v>
      </c>
      <c r="Q7" s="49"/>
      <c r="R7" s="49">
        <v>560959</v>
      </c>
      <c r="S7" s="49"/>
      <c r="T7" s="49">
        <v>140125</v>
      </c>
      <c r="U7" s="49">
        <v>148047</v>
      </c>
      <c r="V7" s="50">
        <v>133165</v>
      </c>
      <c r="W7" s="50">
        <v>124751</v>
      </c>
      <c r="X7" s="50"/>
      <c r="Y7" s="50">
        <v>546088</v>
      </c>
      <c r="Z7" s="49"/>
      <c r="AA7" s="49">
        <v>151563</v>
      </c>
      <c r="AB7" s="49">
        <v>153148</v>
      </c>
      <c r="AC7" s="49">
        <v>150057</v>
      </c>
      <c r="AD7" s="50">
        <v>143999</v>
      </c>
      <c r="AE7" s="50"/>
      <c r="AF7" s="50">
        <v>598767</v>
      </c>
      <c r="AG7" s="162"/>
      <c r="AH7" s="51"/>
    </row>
    <row r="8" spans="2:34" x14ac:dyDescent="0.15">
      <c r="B8" t="s">
        <v>27</v>
      </c>
      <c r="D8" s="17">
        <v>1.8</v>
      </c>
      <c r="E8" s="151"/>
      <c r="F8" s="17">
        <v>0.6</v>
      </c>
      <c r="G8" s="17">
        <v>0.6</v>
      </c>
      <c r="H8" s="17">
        <v>1.1000000000000001</v>
      </c>
      <c r="I8" s="17">
        <v>0.9</v>
      </c>
      <c r="J8" s="17"/>
      <c r="K8" s="17">
        <v>3.3</v>
      </c>
      <c r="L8" s="17"/>
      <c r="M8" s="17">
        <v>1.3</v>
      </c>
      <c r="N8" s="17">
        <v>2.1</v>
      </c>
      <c r="O8" s="17">
        <v>2</v>
      </c>
      <c r="P8" s="152">
        <v>2500000000</v>
      </c>
      <c r="Q8" s="17"/>
      <c r="R8" s="152">
        <v>7900000000</v>
      </c>
      <c r="S8" s="17"/>
      <c r="T8" s="152">
        <v>2400000000</v>
      </c>
      <c r="U8" s="152">
        <v>2700000000</v>
      </c>
      <c r="V8" s="152">
        <v>2100000000</v>
      </c>
      <c r="W8" s="152">
        <v>1800000000</v>
      </c>
      <c r="X8" s="152"/>
      <c r="Y8" s="152">
        <v>9000000000</v>
      </c>
      <c r="Z8" s="17"/>
      <c r="AA8" s="152">
        <v>2400000000</v>
      </c>
      <c r="AB8" s="152">
        <v>2500000000</v>
      </c>
      <c r="AC8" s="152">
        <v>2100000000</v>
      </c>
      <c r="AD8" s="152">
        <v>1800000000</v>
      </c>
      <c r="AE8" s="152"/>
      <c r="AF8" s="152">
        <v>8800000000</v>
      </c>
      <c r="AG8" s="162"/>
      <c r="AH8" s="51"/>
    </row>
    <row r="9" spans="2:34" x14ac:dyDescent="0.15">
      <c r="B9" s="25" t="s">
        <v>25</v>
      </c>
      <c r="D9" s="54">
        <v>7346</v>
      </c>
      <c r="E9" s="153"/>
      <c r="F9" s="54">
        <v>7645</v>
      </c>
      <c r="G9" s="54">
        <v>7270</v>
      </c>
      <c r="H9" s="54">
        <v>9405</v>
      </c>
      <c r="I9" s="54">
        <v>8964</v>
      </c>
      <c r="J9" s="54"/>
      <c r="K9" s="54">
        <v>8438</v>
      </c>
      <c r="L9" s="153"/>
      <c r="M9" s="54">
        <v>10185</v>
      </c>
      <c r="N9" s="54">
        <v>13929</v>
      </c>
      <c r="O9" s="54">
        <v>14155</v>
      </c>
      <c r="P9" s="54">
        <v>17885</v>
      </c>
      <c r="Q9" s="54"/>
      <c r="R9" s="54">
        <v>14106</v>
      </c>
      <c r="S9" s="54"/>
      <c r="T9" s="54">
        <v>17078</v>
      </c>
      <c r="U9" s="54">
        <v>18363</v>
      </c>
      <c r="V9" s="154">
        <v>15872</v>
      </c>
      <c r="W9" s="154">
        <v>14041</v>
      </c>
      <c r="X9" s="154"/>
      <c r="Y9" s="154">
        <v>16439</v>
      </c>
      <c r="Z9" s="54"/>
      <c r="AA9" s="54">
        <v>15682</v>
      </c>
      <c r="AB9" s="54">
        <v>16062</v>
      </c>
      <c r="AC9" s="54">
        <v>14299</v>
      </c>
      <c r="AD9" s="154">
        <v>12843</v>
      </c>
      <c r="AE9" s="154"/>
      <c r="AF9" s="154">
        <v>14750</v>
      </c>
      <c r="AH9" s="51"/>
    </row>
    <row r="10" spans="2:34" x14ac:dyDescent="0.15">
      <c r="B10" s="25" t="s">
        <v>123</v>
      </c>
      <c r="D10" s="53">
        <v>283</v>
      </c>
      <c r="E10" s="153"/>
      <c r="F10" s="53">
        <v>309</v>
      </c>
      <c r="G10" s="53">
        <v>343</v>
      </c>
      <c r="H10" s="53">
        <v>371</v>
      </c>
      <c r="I10" s="53">
        <v>341</v>
      </c>
      <c r="J10" s="46"/>
      <c r="K10" s="53">
        <v>343</v>
      </c>
      <c r="L10" s="46"/>
      <c r="M10" s="53">
        <v>350</v>
      </c>
      <c r="N10" s="53">
        <v>392</v>
      </c>
      <c r="O10" s="53">
        <v>373</v>
      </c>
      <c r="P10" s="53">
        <v>410</v>
      </c>
      <c r="Q10" s="53"/>
      <c r="R10" s="53">
        <v>382</v>
      </c>
      <c r="S10" s="53"/>
      <c r="T10" s="53">
        <v>419</v>
      </c>
      <c r="U10" s="53">
        <v>442</v>
      </c>
      <c r="V10" s="154">
        <v>423</v>
      </c>
      <c r="W10" s="154">
        <v>443</v>
      </c>
      <c r="X10" s="154"/>
      <c r="Y10" s="154">
        <v>432</v>
      </c>
      <c r="Z10" s="53"/>
      <c r="AA10" s="53">
        <v>454</v>
      </c>
      <c r="AB10" s="53">
        <v>453</v>
      </c>
      <c r="AC10" s="53">
        <v>439</v>
      </c>
      <c r="AD10" s="154">
        <v>456</v>
      </c>
      <c r="AE10" s="154"/>
      <c r="AF10" s="154">
        <v>450</v>
      </c>
      <c r="AH10" s="51"/>
    </row>
    <row r="11" spans="2:34" ht="5" customHeight="1" x14ac:dyDescent="0.15">
      <c r="AD11" s="154"/>
      <c r="AE11" s="154"/>
      <c r="AF11" s="154"/>
      <c r="AH11" s="51"/>
    </row>
    <row r="12" spans="2:34" x14ac:dyDescent="0.15">
      <c r="B12" s="4" t="s">
        <v>26</v>
      </c>
      <c r="M12" s="55"/>
      <c r="N12" s="55"/>
      <c r="O12" s="55"/>
      <c r="P12" s="55"/>
      <c r="Q12" s="55"/>
      <c r="R12" s="55"/>
      <c r="S12" s="55"/>
      <c r="T12" s="55"/>
      <c r="U12" s="55"/>
      <c r="Z12" s="55"/>
      <c r="AA12" s="55"/>
      <c r="AB12" s="55"/>
      <c r="AC12" s="55"/>
      <c r="AH12" s="51"/>
    </row>
    <row r="13" spans="2:34" x14ac:dyDescent="0.15">
      <c r="B13" s="60" t="s">
        <v>23</v>
      </c>
      <c r="F13" s="56">
        <v>1.06</v>
      </c>
      <c r="G13" s="56">
        <v>0.56999999999999995</v>
      </c>
      <c r="H13" s="56">
        <v>0.69</v>
      </c>
      <c r="I13" s="56">
        <v>0.37</v>
      </c>
      <c r="J13" s="56"/>
      <c r="K13" s="56">
        <v>0.62</v>
      </c>
      <c r="M13" s="55">
        <v>0.55000000000000004</v>
      </c>
      <c r="N13" s="55">
        <v>0.74</v>
      </c>
      <c r="O13" s="55">
        <v>0.19</v>
      </c>
      <c r="P13" s="55">
        <v>0.35</v>
      </c>
      <c r="Q13" s="55"/>
      <c r="R13" s="55">
        <v>0.43</v>
      </c>
      <c r="S13" s="55"/>
      <c r="T13" s="55">
        <v>0.09</v>
      </c>
      <c r="U13" s="55">
        <v>-0.03</v>
      </c>
      <c r="V13" s="64">
        <v>-0.05</v>
      </c>
      <c r="W13" s="64">
        <v>-0.1</v>
      </c>
      <c r="X13" s="64"/>
      <c r="Y13" s="64">
        <v>-2.6509958838346503E-2</v>
      </c>
      <c r="Z13" s="55"/>
      <c r="AA13" s="56">
        <v>0.08</v>
      </c>
      <c r="AB13" s="56">
        <v>0.03</v>
      </c>
      <c r="AC13" s="56">
        <v>0.13</v>
      </c>
      <c r="AD13" s="64">
        <v>0.15</v>
      </c>
      <c r="AE13" s="64"/>
      <c r="AF13" s="64">
        <v>9.6466137325852186E-2</v>
      </c>
      <c r="AH13" s="51"/>
    </row>
    <row r="14" spans="2:34" x14ac:dyDescent="0.15">
      <c r="B14" s="3" t="s">
        <v>24</v>
      </c>
      <c r="F14" s="56">
        <v>1.21</v>
      </c>
      <c r="G14" s="56">
        <v>0.51</v>
      </c>
      <c r="H14" s="56">
        <v>1.1000000000000001</v>
      </c>
      <c r="I14" s="56">
        <v>0.71</v>
      </c>
      <c r="J14" s="56"/>
      <c r="K14" s="56">
        <v>0.86</v>
      </c>
      <c r="L14" s="56"/>
      <c r="M14" s="56">
        <v>1.07</v>
      </c>
      <c r="N14" s="56">
        <v>2.34</v>
      </c>
      <c r="O14" s="56">
        <v>0.79</v>
      </c>
      <c r="P14" s="56">
        <v>1.69</v>
      </c>
      <c r="Q14" s="56"/>
      <c r="R14" s="56">
        <v>1.4</v>
      </c>
      <c r="S14" s="56"/>
      <c r="T14" s="56">
        <v>0.83</v>
      </c>
      <c r="U14" s="56">
        <v>0.27</v>
      </c>
      <c r="V14" s="64">
        <v>0.06</v>
      </c>
      <c r="W14" s="64">
        <v>-0.28999999999999998</v>
      </c>
      <c r="X14" s="64"/>
      <c r="Y14" s="64">
        <v>0.139240506329114</v>
      </c>
      <c r="Z14" s="56"/>
      <c r="AA14" s="56">
        <v>-0.01</v>
      </c>
      <c r="AB14" s="56">
        <v>-0.1</v>
      </c>
      <c r="AC14" s="56">
        <v>0.02</v>
      </c>
      <c r="AD14" s="64">
        <v>0.06</v>
      </c>
      <c r="AE14" s="64"/>
      <c r="AF14" s="64">
        <v>-2.2222222222222254E-2</v>
      </c>
      <c r="AH14" s="51"/>
    </row>
    <row r="15" spans="2:34" x14ac:dyDescent="0.15">
      <c r="B15" s="3" t="s">
        <v>25</v>
      </c>
      <c r="F15" s="56">
        <v>1.1200000000000001</v>
      </c>
      <c r="G15" s="56">
        <v>0.91</v>
      </c>
      <c r="H15" s="56">
        <v>1.3</v>
      </c>
      <c r="I15" s="56">
        <v>0.64</v>
      </c>
      <c r="J15" s="56"/>
      <c r="K15" s="56">
        <v>0.97</v>
      </c>
      <c r="L15" s="56"/>
      <c r="M15" s="56">
        <v>0.76</v>
      </c>
      <c r="N15" s="56">
        <v>0.99</v>
      </c>
      <c r="O15" s="56">
        <v>0.2</v>
      </c>
      <c r="P15" s="56">
        <v>0.62</v>
      </c>
      <c r="Q15" s="56"/>
      <c r="R15" s="56">
        <v>0.59</v>
      </c>
      <c r="S15" s="56"/>
      <c r="T15" s="56">
        <v>0.31</v>
      </c>
      <c r="U15" s="56">
        <v>0.09</v>
      </c>
      <c r="V15" s="64">
        <v>7.0000000000000007E-2</v>
      </c>
      <c r="W15" s="64">
        <v>-0.03</v>
      </c>
      <c r="X15" s="64"/>
      <c r="Y15" s="64">
        <v>9.9860009332711108E-2</v>
      </c>
      <c r="Z15" s="56"/>
      <c r="AA15" s="56">
        <v>-8.17425928094625E-2</v>
      </c>
      <c r="AB15" s="56">
        <v>-0.13</v>
      </c>
      <c r="AC15" s="56">
        <v>-0.1</v>
      </c>
      <c r="AD15" s="64">
        <v>-0.09</v>
      </c>
      <c r="AE15" s="64"/>
      <c r="AF15" s="64">
        <v>-0.10274347588052801</v>
      </c>
      <c r="AH15" s="18"/>
    </row>
    <row r="16" spans="2:34" x14ac:dyDescent="0.15">
      <c r="B16" s="3" t="s">
        <v>123</v>
      </c>
      <c r="F16" s="56">
        <v>3.1292636303191568E-2</v>
      </c>
      <c r="G16" s="56">
        <v>0.21616393442622939</v>
      </c>
      <c r="H16" s="56">
        <v>0.36640945995495278</v>
      </c>
      <c r="I16" s="56">
        <v>0.19650493198073948</v>
      </c>
      <c r="J16" s="56"/>
      <c r="K16" s="56">
        <f>K10/D10-1</f>
        <v>0.21201413427561833</v>
      </c>
      <c r="L16" s="56"/>
      <c r="M16" s="56">
        <f>M10/F10-1</f>
        <v>0.13268608414239491</v>
      </c>
      <c r="N16" s="56">
        <f>N10/G10-1</f>
        <v>0.14285714285714279</v>
      </c>
      <c r="O16" s="56">
        <f>O10/H10-1</f>
        <v>5.3908355795149188E-3</v>
      </c>
      <c r="P16" s="56">
        <f>P10/I10-1</f>
        <v>0.20234604105571852</v>
      </c>
      <c r="Q16" s="56"/>
      <c r="R16" s="56">
        <f>R10/K10-1</f>
        <v>0.1137026239067056</v>
      </c>
      <c r="S16" s="56"/>
      <c r="T16" s="56">
        <f t="shared" ref="T16:AA16" si="0">T10/M10-1</f>
        <v>0.19714285714285706</v>
      </c>
      <c r="U16" s="56">
        <f t="shared" si="0"/>
        <v>0.12755102040816335</v>
      </c>
      <c r="V16" s="56">
        <f t="shared" si="0"/>
        <v>0.13404825737265424</v>
      </c>
      <c r="W16" s="56">
        <f t="shared" si="0"/>
        <v>8.0487804878048852E-2</v>
      </c>
      <c r="X16" s="56" t="e">
        <f t="shared" si="0"/>
        <v>#DIV/0!</v>
      </c>
      <c r="Y16" s="64">
        <f t="shared" si="0"/>
        <v>0.13089005235602102</v>
      </c>
      <c r="Z16" s="56"/>
      <c r="AA16" s="64">
        <f t="shared" si="0"/>
        <v>8.3532219570405797E-2</v>
      </c>
      <c r="AB16" s="64">
        <v>0.03</v>
      </c>
      <c r="AC16" s="64">
        <v>0.04</v>
      </c>
      <c r="AD16" s="64">
        <v>0.03</v>
      </c>
      <c r="AE16" s="64"/>
      <c r="AF16" s="64">
        <v>5.555555555555558E-2</v>
      </c>
      <c r="AH16" s="18"/>
    </row>
    <row r="17" spans="1:34" x14ac:dyDescent="0.15">
      <c r="D17" s="57"/>
      <c r="M17" s="58"/>
      <c r="AH17" s="18"/>
    </row>
    <row r="18" spans="1:34" ht="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1:34" x14ac:dyDescent="0.15">
      <c r="I19" s="20"/>
      <c r="J19" s="20"/>
    </row>
  </sheetData>
  <pageMargins left="0.7" right="0.7" top="0.75" bottom="0.75" header="0.3" footer="0.3"/>
  <pageSetup paperSize="5"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dimension ref="A1:Y29"/>
  <sheetViews>
    <sheetView showGridLines="0" zoomScaleNormal="100" workbookViewId="0">
      <selection activeCell="J36" sqref="J36"/>
    </sheetView>
  </sheetViews>
  <sheetFormatPr baseColWidth="10" defaultColWidth="9.5" defaultRowHeight="13" x14ac:dyDescent="0.15"/>
  <cols>
    <col min="1" max="1" width="5.1640625" customWidth="1"/>
    <col min="2" max="2" width="30.3320312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20" width="9.5" customWidth="1"/>
    <col min="21" max="21" width="1.6640625" customWidth="1"/>
    <col min="22" max="22" width="14.33203125" customWidth="1"/>
    <col min="23" max="23" width="2" customWidth="1"/>
    <col min="24" max="24" width="1" customWidth="1"/>
  </cols>
  <sheetData>
    <row r="1" spans="2:25" x14ac:dyDescent="0.15">
      <c r="X1" s="18"/>
    </row>
    <row r="2" spans="2:25" x14ac:dyDescent="0.15">
      <c r="B2" s="3"/>
      <c r="L2" s="4"/>
      <c r="M2" s="4"/>
      <c r="N2" s="4"/>
      <c r="O2" s="4"/>
      <c r="P2" s="4"/>
      <c r="W2" s="4"/>
      <c r="X2" s="92"/>
    </row>
    <row r="3" spans="2:25" x14ac:dyDescent="0.15">
      <c r="B3" s="3"/>
      <c r="L3" s="4"/>
      <c r="M3" s="4"/>
      <c r="N3" s="4"/>
      <c r="O3" s="4"/>
      <c r="P3" s="4"/>
      <c r="W3" s="4"/>
      <c r="X3" s="92"/>
    </row>
    <row r="4" spans="2:25" x14ac:dyDescent="0.15">
      <c r="B4" s="3"/>
      <c r="D4" s="145"/>
      <c r="L4" s="4"/>
      <c r="M4" s="145"/>
      <c r="N4" s="4"/>
      <c r="O4" s="145"/>
      <c r="P4" s="4"/>
      <c r="W4" s="4"/>
      <c r="X4" s="92"/>
    </row>
    <row r="5" spans="2:25" x14ac:dyDescent="0.15">
      <c r="B5" s="6" t="s">
        <v>82</v>
      </c>
      <c r="C5" s="7"/>
      <c r="D5" s="8">
        <v>2019</v>
      </c>
      <c r="E5" s="9"/>
      <c r="F5" s="8">
        <v>2020</v>
      </c>
      <c r="G5" s="11"/>
      <c r="H5" s="8">
        <v>2021</v>
      </c>
      <c r="I5" s="9"/>
      <c r="J5" s="10" t="s">
        <v>95</v>
      </c>
      <c r="K5" s="10" t="s">
        <v>105</v>
      </c>
      <c r="L5" s="10" t="s">
        <v>107</v>
      </c>
      <c r="M5" s="10" t="s">
        <v>119</v>
      </c>
      <c r="N5" s="11"/>
      <c r="O5" s="107">
        <v>2022</v>
      </c>
      <c r="P5" s="11"/>
      <c r="Q5" s="10" t="s">
        <v>129</v>
      </c>
      <c r="R5" s="10" t="s">
        <v>135</v>
      </c>
      <c r="S5" s="10" t="s">
        <v>136</v>
      </c>
      <c r="T5" s="10" t="s">
        <v>137</v>
      </c>
      <c r="U5" s="11"/>
      <c r="V5" s="107">
        <v>2023</v>
      </c>
      <c r="W5" s="11"/>
      <c r="X5" s="93"/>
    </row>
    <row r="6" spans="2:25" ht="10.25" customHeight="1" x14ac:dyDescent="0.15">
      <c r="B6" s="7"/>
      <c r="C6" s="7"/>
      <c r="D6" s="13"/>
      <c r="E6" s="13"/>
      <c r="G6" s="13"/>
      <c r="H6" s="13"/>
      <c r="I6" s="13"/>
      <c r="L6" s="13"/>
      <c r="M6" s="13"/>
      <c r="N6" s="13"/>
      <c r="O6" s="13"/>
      <c r="P6" s="13"/>
      <c r="S6" s="13"/>
      <c r="T6" s="13"/>
      <c r="U6" s="13"/>
      <c r="V6" s="13"/>
      <c r="W6" s="13"/>
      <c r="X6" s="24"/>
    </row>
    <row r="7" spans="2:25" ht="13.25" customHeight="1" x14ac:dyDescent="0.15">
      <c r="B7" s="4" t="s">
        <v>96</v>
      </c>
      <c r="C7" s="7"/>
      <c r="D7" s="13"/>
      <c r="E7" s="13"/>
      <c r="G7" s="13"/>
      <c r="H7" s="13"/>
      <c r="I7" s="13"/>
      <c r="L7" s="13"/>
      <c r="M7" s="13"/>
      <c r="N7" s="13"/>
      <c r="O7" s="13"/>
      <c r="P7" s="13"/>
      <c r="S7" s="13"/>
      <c r="T7" s="13"/>
      <c r="U7" s="13"/>
      <c r="V7" s="13"/>
      <c r="W7" s="13"/>
      <c r="X7" s="24"/>
    </row>
    <row r="8" spans="2:25" ht="13.25" customHeight="1" x14ac:dyDescent="0.15">
      <c r="B8" s="3" t="s">
        <v>108</v>
      </c>
      <c r="D8" s="81">
        <v>68.3</v>
      </c>
      <c r="E8" s="150"/>
      <c r="F8" s="81">
        <v>134.4</v>
      </c>
      <c r="G8" s="150"/>
      <c r="H8" s="81">
        <v>214.3</v>
      </c>
      <c r="I8" s="49"/>
      <c r="J8" s="87">
        <v>58700000</v>
      </c>
      <c r="K8" s="87">
        <v>65400000</v>
      </c>
      <c r="L8" s="87">
        <v>56300000</v>
      </c>
      <c r="M8" s="87">
        <v>55300000</v>
      </c>
      <c r="N8" s="87"/>
      <c r="O8" s="87">
        <v>235700000</v>
      </c>
      <c r="P8" s="87"/>
      <c r="Q8" s="87">
        <v>68800000</v>
      </c>
      <c r="R8" s="87">
        <v>69400000</v>
      </c>
      <c r="S8" s="87">
        <v>65900000</v>
      </c>
      <c r="T8" s="87">
        <v>65600000</v>
      </c>
      <c r="U8" s="87"/>
      <c r="V8" s="87">
        <v>269700000</v>
      </c>
      <c r="W8" s="87"/>
      <c r="X8" s="94"/>
      <c r="Y8" s="160"/>
    </row>
    <row r="9" spans="2:25" ht="15" x14ac:dyDescent="0.15">
      <c r="B9" s="3" t="s">
        <v>109</v>
      </c>
      <c r="D9" s="81">
        <v>38.200000000000003</v>
      </c>
      <c r="E9" s="151"/>
      <c r="F9" s="81">
        <v>59.9</v>
      </c>
      <c r="G9" s="17"/>
      <c r="H9" s="81">
        <v>121</v>
      </c>
      <c r="I9" s="17"/>
      <c r="J9" s="87">
        <v>36300000</v>
      </c>
      <c r="K9" s="87">
        <v>41500000</v>
      </c>
      <c r="L9" s="87">
        <v>40500000</v>
      </c>
      <c r="M9" s="87">
        <v>34700000</v>
      </c>
      <c r="N9" s="87"/>
      <c r="O9" s="87">
        <v>153000000</v>
      </c>
      <c r="P9" s="87"/>
      <c r="Q9" s="87">
        <v>42700000</v>
      </c>
      <c r="R9" s="87">
        <v>46500000</v>
      </c>
      <c r="S9" s="87">
        <v>45000000</v>
      </c>
      <c r="T9" s="87">
        <v>44800000</v>
      </c>
      <c r="U9" s="87"/>
      <c r="V9" s="87">
        <v>179000000</v>
      </c>
      <c r="W9" s="87"/>
      <c r="X9" s="94"/>
      <c r="Y9" s="160"/>
    </row>
    <row r="10" spans="2:25" ht="15" x14ac:dyDescent="0.15">
      <c r="B10" s="3" t="s">
        <v>110</v>
      </c>
      <c r="D10" s="81">
        <v>0.3</v>
      </c>
      <c r="F10" s="81">
        <v>14</v>
      </c>
      <c r="G10" s="45"/>
      <c r="H10" s="81">
        <v>23.1</v>
      </c>
      <c r="I10" s="52"/>
      <c r="J10" s="87">
        <v>8000000</v>
      </c>
      <c r="K10" s="87">
        <v>8200000</v>
      </c>
      <c r="L10" s="87">
        <v>8600000</v>
      </c>
      <c r="M10" s="87">
        <v>8000000</v>
      </c>
      <c r="N10" s="87"/>
      <c r="O10" s="87">
        <f>32900000</f>
        <v>32900000</v>
      </c>
      <c r="P10" s="87"/>
      <c r="Q10" s="87">
        <v>8200000</v>
      </c>
      <c r="R10" s="87">
        <v>8300000</v>
      </c>
      <c r="S10" s="87">
        <v>8100000</v>
      </c>
      <c r="T10" s="87">
        <v>8000000</v>
      </c>
      <c r="U10" s="87"/>
      <c r="V10" s="87">
        <v>32600000</v>
      </c>
      <c r="W10" s="87"/>
      <c r="X10" s="94"/>
      <c r="Y10" s="160"/>
    </row>
    <row r="11" spans="2:25" ht="14" thickBot="1" x14ac:dyDescent="0.2">
      <c r="B11" s="80" t="s">
        <v>2</v>
      </c>
      <c r="D11" s="82">
        <f>D8+D9+D10</f>
        <v>106.8</v>
      </c>
      <c r="E11" s="20"/>
      <c r="F11" s="82">
        <f>F8+F9+F10</f>
        <v>208.3</v>
      </c>
      <c r="G11" s="20"/>
      <c r="H11" s="82">
        <f>H8+H9+H10</f>
        <v>358.40000000000003</v>
      </c>
      <c r="I11" s="52"/>
      <c r="J11" s="88">
        <v>103100000</v>
      </c>
      <c r="K11" s="88">
        <v>115100000</v>
      </c>
      <c r="L11" s="88">
        <v>105400000</v>
      </c>
      <c r="M11" s="88">
        <f>98000000</f>
        <v>98000000</v>
      </c>
      <c r="N11" s="89"/>
      <c r="O11" s="88">
        <f>421500000</f>
        <v>421500000</v>
      </c>
      <c r="P11" s="89"/>
      <c r="Q11" s="88">
        <v>119600000</v>
      </c>
      <c r="R11" s="88">
        <v>124200000</v>
      </c>
      <c r="S11" s="88">
        <v>119000000</v>
      </c>
      <c r="T11" s="88">
        <v>118400000</v>
      </c>
      <c r="U11" s="89"/>
      <c r="V11" s="88">
        <v>481200000</v>
      </c>
      <c r="W11" s="89"/>
      <c r="X11" s="95"/>
      <c r="Y11" s="156"/>
    </row>
    <row r="12" spans="2:25" ht="14.5" customHeight="1" thickTop="1" x14ac:dyDescent="0.15">
      <c r="F12" s="150"/>
      <c r="G12" s="150"/>
      <c r="H12" s="150"/>
      <c r="I12" s="150"/>
      <c r="X12" s="18"/>
      <c r="Y12" s="150"/>
    </row>
    <row r="13" spans="2:25" ht="15" customHeight="1" x14ac:dyDescent="0.15">
      <c r="B13" s="4" t="s">
        <v>97</v>
      </c>
      <c r="F13" s="150"/>
      <c r="G13" s="150"/>
      <c r="H13" s="150"/>
      <c r="I13" s="150"/>
      <c r="X13" s="18"/>
      <c r="Y13" s="150"/>
    </row>
    <row r="14" spans="2:25" x14ac:dyDescent="0.15">
      <c r="B14" s="60" t="s">
        <v>83</v>
      </c>
      <c r="D14" s="62">
        <f>D8/D11</f>
        <v>0.63951310861423216</v>
      </c>
      <c r="E14" s="62"/>
      <c r="F14" s="62">
        <f>F8/F11</f>
        <v>0.64522323571771478</v>
      </c>
      <c r="G14" s="62"/>
      <c r="H14" s="62">
        <f>H8/H11</f>
        <v>0.59793526785714279</v>
      </c>
      <c r="I14" s="62"/>
      <c r="J14" s="62">
        <v>0.56999999999999995</v>
      </c>
      <c r="K14" s="62">
        <v>0.56999999999999995</v>
      </c>
      <c r="L14" s="62">
        <v>0.53</v>
      </c>
      <c r="M14" s="62">
        <v>0.56000000000000005</v>
      </c>
      <c r="N14" s="62"/>
      <c r="O14" s="62">
        <v>0.56000000000000005</v>
      </c>
      <c r="P14" s="62"/>
      <c r="Q14" s="62">
        <v>0.56999999999999995</v>
      </c>
      <c r="R14" s="62">
        <v>0.56000000000000005</v>
      </c>
      <c r="S14" s="62">
        <v>0.55000000000000004</v>
      </c>
      <c r="T14" s="62">
        <v>0.55000000000000004</v>
      </c>
      <c r="U14" s="62"/>
      <c r="V14" s="62">
        <v>0.56000000000000005</v>
      </c>
      <c r="W14" s="62"/>
      <c r="X14" s="96"/>
      <c r="Y14" s="83"/>
    </row>
    <row r="15" spans="2:25" x14ac:dyDescent="0.15">
      <c r="B15" s="3" t="s">
        <v>84</v>
      </c>
      <c r="D15" s="83">
        <f>D9/D11</f>
        <v>0.35767790262172289</v>
      </c>
      <c r="E15" s="62"/>
      <c r="F15" s="83">
        <f>F9/F11</f>
        <v>0.28756601056168984</v>
      </c>
      <c r="G15" s="155"/>
      <c r="H15" s="83">
        <f>H9/H11</f>
        <v>0.3376116071428571</v>
      </c>
      <c r="I15" s="83"/>
      <c r="J15" s="83">
        <v>0.35</v>
      </c>
      <c r="K15" s="83">
        <v>0.36</v>
      </c>
      <c r="L15" s="83">
        <v>0.38</v>
      </c>
      <c r="M15" s="83">
        <v>0.35</v>
      </c>
      <c r="N15" s="83"/>
      <c r="O15" s="83">
        <v>0.36</v>
      </c>
      <c r="P15" s="83"/>
      <c r="Q15" s="83">
        <v>0.36</v>
      </c>
      <c r="R15" s="83">
        <v>0.37</v>
      </c>
      <c r="S15" s="83">
        <v>0.38</v>
      </c>
      <c r="T15" s="83">
        <v>0.38</v>
      </c>
      <c r="U15" s="83"/>
      <c r="V15" s="83">
        <v>0.37</v>
      </c>
      <c r="W15" s="83"/>
      <c r="X15" s="97"/>
      <c r="Y15" s="83"/>
    </row>
    <row r="16" spans="2:25" ht="13.25" customHeight="1" x14ac:dyDescent="0.15">
      <c r="B16" s="3" t="s">
        <v>85</v>
      </c>
      <c r="D16" s="84">
        <f>D10/D11</f>
        <v>2.8089887640449437E-3</v>
      </c>
      <c r="E16" s="62"/>
      <c r="F16" s="83">
        <f>F10/F11</f>
        <v>6.721075372059529E-2</v>
      </c>
      <c r="G16" s="62"/>
      <c r="H16" s="83">
        <f>H10/H11</f>
        <v>6.4453125E-2</v>
      </c>
      <c r="I16" s="83"/>
      <c r="J16" s="83">
        <v>0.08</v>
      </c>
      <c r="K16" s="83">
        <v>7.0000000000000007E-2</v>
      </c>
      <c r="L16" s="83">
        <v>0.08</v>
      </c>
      <c r="M16" s="83">
        <v>0.08</v>
      </c>
      <c r="N16" s="83"/>
      <c r="O16" s="83">
        <v>0.08</v>
      </c>
      <c r="P16" s="83"/>
      <c r="Q16" s="83">
        <v>7.0000000000000007E-2</v>
      </c>
      <c r="R16" s="83">
        <v>7.0000000000000007E-2</v>
      </c>
      <c r="S16" s="83">
        <v>7.0000000000000007E-2</v>
      </c>
      <c r="T16" s="83">
        <v>7.0000000000000007E-2</v>
      </c>
      <c r="U16" s="83"/>
      <c r="V16" s="83">
        <v>7.0000000000000007E-2</v>
      </c>
      <c r="W16" s="83"/>
      <c r="X16" s="97"/>
      <c r="Y16" s="83"/>
    </row>
    <row r="17" spans="1:25" ht="13.25" customHeight="1" thickBot="1" x14ac:dyDescent="0.2">
      <c r="B17" s="80" t="s">
        <v>2</v>
      </c>
      <c r="D17" s="122">
        <f>SUM(D14:D16)</f>
        <v>0.99999999999999989</v>
      </c>
      <c r="E17" s="62"/>
      <c r="F17" s="122">
        <f>SUM(F14:F16)</f>
        <v>0.99999999999999989</v>
      </c>
      <c r="G17" s="62"/>
      <c r="H17" s="122">
        <f>SUM(H14:H16)</f>
        <v>0.99999999999999989</v>
      </c>
      <c r="I17" s="62"/>
      <c r="J17" s="122">
        <v>1</v>
      </c>
      <c r="K17" s="122">
        <v>1</v>
      </c>
      <c r="L17" s="122">
        <v>1</v>
      </c>
      <c r="M17" s="122">
        <v>1</v>
      </c>
      <c r="N17" s="83"/>
      <c r="O17" s="122">
        <v>1</v>
      </c>
      <c r="P17" s="83"/>
      <c r="Q17" s="122">
        <v>1</v>
      </c>
      <c r="R17" s="122">
        <v>1</v>
      </c>
      <c r="S17" s="122">
        <v>1</v>
      </c>
      <c r="T17" s="122">
        <v>1</v>
      </c>
      <c r="U17" s="83"/>
      <c r="V17" s="122">
        <v>1</v>
      </c>
      <c r="W17" s="83"/>
      <c r="X17" s="97"/>
      <c r="Y17" s="91"/>
    </row>
    <row r="18" spans="1:25" ht="5" customHeight="1" thickTop="1" x14ac:dyDescent="0.15">
      <c r="X18" s="18"/>
    </row>
    <row r="19" spans="1:25" x14ac:dyDescent="0.15">
      <c r="B19" s="4" t="s">
        <v>26</v>
      </c>
      <c r="H19" s="55"/>
      <c r="I19" s="55"/>
      <c r="X19" s="18"/>
      <c r="Y19" s="55"/>
    </row>
    <row r="20" spans="1:25" x14ac:dyDescent="0.15">
      <c r="B20" s="60" t="s">
        <v>83</v>
      </c>
      <c r="F20" s="56">
        <f>F8/D8-1</f>
        <v>0.96778916544655935</v>
      </c>
      <c r="H20" s="55">
        <f>H8/F8-1</f>
        <v>0.59449404761904767</v>
      </c>
      <c r="I20" s="55"/>
      <c r="J20" s="62">
        <v>0.31</v>
      </c>
      <c r="K20" s="62">
        <v>0.09</v>
      </c>
      <c r="L20" s="62">
        <v>7.0000000000000007E-2</v>
      </c>
      <c r="M20" s="62">
        <v>-0.03</v>
      </c>
      <c r="N20" s="62"/>
      <c r="O20" s="62">
        <v>0.1</v>
      </c>
      <c r="P20" s="62"/>
      <c r="Q20" s="62">
        <v>0.17</v>
      </c>
      <c r="R20" s="62">
        <v>0.06</v>
      </c>
      <c r="S20" s="62">
        <v>0.17</v>
      </c>
      <c r="T20" s="62">
        <v>0.19</v>
      </c>
      <c r="U20" s="62"/>
      <c r="V20" s="62">
        <v>0.14425116673737803</v>
      </c>
      <c r="W20" s="62"/>
      <c r="X20" s="96"/>
      <c r="Y20" s="55"/>
    </row>
    <row r="21" spans="1:25" x14ac:dyDescent="0.15">
      <c r="B21" s="3" t="s">
        <v>84</v>
      </c>
      <c r="F21" s="56">
        <f>F9/D9-1</f>
        <v>0.56806282722513068</v>
      </c>
      <c r="G21" s="56"/>
      <c r="H21" s="56">
        <f>H9/F9-1</f>
        <v>1.020033388981636</v>
      </c>
      <c r="I21" s="56"/>
      <c r="J21" s="62">
        <v>0.87</v>
      </c>
      <c r="K21" s="62">
        <v>0.23</v>
      </c>
      <c r="L21" s="62">
        <v>0.26</v>
      </c>
      <c r="M21" s="62">
        <v>-0.03</v>
      </c>
      <c r="N21" s="62"/>
      <c r="O21" s="62">
        <v>0.26</v>
      </c>
      <c r="P21" s="62"/>
      <c r="Q21" s="62">
        <v>0.17</v>
      </c>
      <c r="R21" s="62">
        <v>0.12</v>
      </c>
      <c r="S21" s="62">
        <v>0.11</v>
      </c>
      <c r="T21" s="62">
        <v>0.28999999999999998</v>
      </c>
      <c r="U21" s="62"/>
      <c r="V21" s="62">
        <v>0.16993464052287588</v>
      </c>
      <c r="W21" s="62"/>
      <c r="X21" s="96"/>
      <c r="Y21" s="55"/>
    </row>
    <row r="22" spans="1:25" x14ac:dyDescent="0.15">
      <c r="B22" s="3" t="s">
        <v>85</v>
      </c>
      <c r="F22" s="85" t="s">
        <v>98</v>
      </c>
      <c r="G22" s="56"/>
      <c r="H22" s="56">
        <f>H10/F10-1</f>
        <v>0.65000000000000013</v>
      </c>
      <c r="I22" s="56"/>
      <c r="J22" s="62">
        <v>0.72</v>
      </c>
      <c r="K22" s="62">
        <v>1.27</v>
      </c>
      <c r="L22" s="62">
        <v>0.2</v>
      </c>
      <c r="M22" s="62">
        <v>0.05</v>
      </c>
      <c r="N22" s="62"/>
      <c r="O22" s="62">
        <v>0.42</v>
      </c>
      <c r="P22" s="62"/>
      <c r="Q22" s="62">
        <v>0.02</v>
      </c>
      <c r="R22" s="62">
        <v>0.01</v>
      </c>
      <c r="S22" s="62">
        <v>-0.06</v>
      </c>
      <c r="T22" s="62">
        <v>0</v>
      </c>
      <c r="U22" s="62"/>
      <c r="V22" s="62">
        <v>-9.1185410334346795E-3</v>
      </c>
      <c r="W22" s="62"/>
      <c r="X22" s="96"/>
      <c r="Y22" s="55"/>
    </row>
    <row r="23" spans="1:25" ht="14" thickBot="1" x14ac:dyDescent="0.2">
      <c r="B23" s="80" t="s">
        <v>2</v>
      </c>
      <c r="F23" s="86">
        <f>F11/D11-1</f>
        <v>0.95037453183520615</v>
      </c>
      <c r="G23" s="56"/>
      <c r="H23" s="86">
        <f>H11/F11-1</f>
        <v>0.72059529524723964</v>
      </c>
      <c r="I23" s="56"/>
      <c r="J23" s="122">
        <v>0.49</v>
      </c>
      <c r="K23" s="122">
        <v>0.18</v>
      </c>
      <c r="L23" s="122">
        <v>0.15</v>
      </c>
      <c r="M23" s="122">
        <v>-0.02</v>
      </c>
      <c r="N23" s="83"/>
      <c r="O23" s="122">
        <v>0.18</v>
      </c>
      <c r="P23" s="83"/>
      <c r="Q23" s="122">
        <v>0.16</v>
      </c>
      <c r="R23" s="122">
        <v>0.08</v>
      </c>
      <c r="S23" s="122">
        <v>0.13</v>
      </c>
      <c r="T23" s="122">
        <v>0.21</v>
      </c>
      <c r="U23" s="83"/>
      <c r="V23" s="122">
        <v>0.14163701067615664</v>
      </c>
      <c r="W23" s="83"/>
      <c r="X23" s="97"/>
      <c r="Y23" s="55"/>
    </row>
    <row r="24" spans="1:25" ht="14" thickTop="1" x14ac:dyDescent="0.15">
      <c r="B24" s="3"/>
      <c r="F24" s="56"/>
      <c r="G24" s="56"/>
      <c r="H24" s="56"/>
      <c r="I24" s="56"/>
      <c r="X24" s="18"/>
    </row>
    <row r="25" spans="1:25" ht="15" x14ac:dyDescent="0.15">
      <c r="B25" s="3" t="s">
        <v>100</v>
      </c>
      <c r="F25" s="56"/>
      <c r="G25" s="56"/>
      <c r="H25" s="56"/>
      <c r="I25" s="56"/>
      <c r="X25" s="18"/>
    </row>
    <row r="26" spans="1:25" ht="15" x14ac:dyDescent="0.15">
      <c r="B26" s="3" t="s">
        <v>99</v>
      </c>
      <c r="F26" s="56"/>
      <c r="G26" s="56"/>
      <c r="H26" s="56"/>
      <c r="I26" s="56"/>
      <c r="X26" s="18"/>
    </row>
    <row r="27" spans="1:25" ht="15" x14ac:dyDescent="0.15">
      <c r="B27" s="3" t="s">
        <v>118</v>
      </c>
      <c r="F27" s="56"/>
      <c r="G27" s="56"/>
      <c r="H27" s="56"/>
      <c r="I27" s="56"/>
      <c r="X27" s="18"/>
    </row>
    <row r="28" spans="1:25" ht="14" customHeight="1" x14ac:dyDescent="0.15">
      <c r="A28" s="106" t="s">
        <v>117</v>
      </c>
      <c r="D28" s="57"/>
      <c r="X28" s="18"/>
    </row>
    <row r="29" spans="1:25" ht="6" customHeight="1" x14ac:dyDescent="0.15">
      <c r="A29" s="18"/>
      <c r="B29" s="18"/>
      <c r="C29" s="18"/>
      <c r="D29" s="18"/>
      <c r="E29" s="18"/>
      <c r="F29" s="18"/>
      <c r="G29" s="18"/>
      <c r="H29" s="18"/>
      <c r="I29" s="18"/>
      <c r="J29" s="18"/>
      <c r="K29" s="18"/>
      <c r="L29" s="18"/>
      <c r="M29" s="18"/>
      <c r="N29" s="18"/>
      <c r="O29" s="18"/>
      <c r="P29" s="18"/>
      <c r="Q29" s="18"/>
      <c r="R29" s="18"/>
      <c r="S29" s="18"/>
      <c r="T29" s="18"/>
      <c r="U29" s="18"/>
      <c r="V29" s="18"/>
      <c r="W29" s="18"/>
      <c r="X29"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ocument Id="281c6432-1806-4f90-ab3d-dc4a7d31eb7c">
  <version>1</version>
  <createdBy>MMohr</createdBy>
  <modifiedBy>Michael Mohr</modifiedBy>
  <createdDate>2024-02-11T21:14:33.0322149Z</createdDate>
  <modifiedDate>2024-02-12T15:38:46.6725557Z</modifiedDate>
  <sheets>
    <sheet Id="acb97da5-7cb9-4472-be6d-775570c85080" Name="7. Product Line Revenue"/>
    <sheet Id="524d03e4-ee7b-4f77-b01d-805e7a0e21e2" Name="4. GAAP to NonGAAP Recon"/>
    <sheet Id="fece9a37-3ecb-4867-a7df-8e43574f4b6c" Name="3. Income Statement"/>
  </sheets>
  <documentDefinitions>
    <reportDocumentDefinition>
      <properties version="26"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enableUnknownFilters="false"/>
      <areLocationsHidden>false</areLocationsHidden>
      <adapterReportOptions>
        <option adapterId="2">
          <reportSettings UseLevelCurrency="true"/>
        </option>
      </adapterReportOptions>
      <instance adapterId="2">
        <instance code="ACVAUCTIONS1"/>
      </instance>
    </reportDocumentDefinition>
  </documentDefinitions>
</document>
</file>

<file path=customXml/item10.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11.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2.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3.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4.xml><?xml version="1.0" encoding="utf-8"?>
<AdaptiveCompressedXml>H4sIAAAAAAAEAOWYS2/TQBDH70h8B8v3bXb2vcgNqgKHiqdo4cAF7WOWWDhJZZtHvz3rkAaapIRLDiSXOJkZz/x3/FNmvdXTH7Om+IZtVy/m5yWc0fLp+PGj6mqK2BeX8byMTjBreSBoqCMCmCCGaUY408oG7a0TWBav3QzPS3VWvMDb4hX2bR26T2+aWOZkRVF1Q7pnmOp53edC3dKa7S3eLNr+6r535czuG9f23frnOv5tNi+1UWGCdc4QTmMkIgZGHOf5m7QKICmd/ErBOsPLRXD3iqzsdSz625thDWUx2nQGbJqLGFvsuqJdfD8vdVmERfN1lltGd8R/wdsxq0bD5V7x0c7qVWjrHtvababBBmc476/yk3DR3eSYYdGs3Igb1M+73s0Dbnn+8GXFMa/vYvLh4v3k+vLN6yvYlj6IfDDZnaBuV5mVr6izRAAQelvmMm7ocpED6/72etnwnSoGHauMOxQ+oGPtyB3baPyOFlej3zT9hTEDHKyLgkRNPRHaWOKNBsLQcxpQJBvDQRgz+xnjp8wYM5IfCWMuSSsYVUR65JmxpIm3HInkCIkZ653mB2HM7mdMnDJjxgAcCWOgtXZgMJPl8oRkyhOnLQ60RZ80suDFQRgDuh8yecqQAbXqSCAzCqjIyyFIqSbCYyQWhSYxStTcR65AHgYyvh8ydcqQ5WkpjgSyxLn3KhmSBE1ECBGIUSmQwEBb8MaCUYeBTOyHTJ8yZJyBPRLIdBCaAwtEKiWIcGx4tZSMUMaU9dFbqtJhIJP7ITOnDBmz5lj2ZEEbzixzBILJ+36whriUOLHUs5A0UzLAYSD7h5dLe9qQqWPZk0XPbAhoiTb5/0t4kMTJqEjwynFPUzbTg0DGYD9kQE+bMiv/S8qq0f2j2WrqusnUzT9jN06u6bAa/WFZR9XdZFXg+dz5BuNd8LZjfU/juv4dpozV9Lqe4ZjlCUwA8iC+ZvCEmydSnkmVpzIVH6vRZvQ6TTddfJ8s5n1e9mX+bDsMv06iVwoe9P/KcNeFXUfVw81bx9vVaBk6/glcCuyMYRcAAA==</AdaptiveCompressedXml>
</file>

<file path=customXml/item5.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6.xml><?xml version="1.0" encoding="utf-8"?>
<AdaptiveCompressedXml>H4sIAAAAAAAEAO2aS2/jNhCA7wX6HwTdJyaH74WSRZAWRYAiXWzSHnobkcPGqGMHltrt/vvSXsebh9P4osNKvdgyZzgcUp/JmQGb9//cLaq/ed3NV8vTWp6I+v3Z998117fMfXWZTmuDOgnFGphdCzo7B62QCbww7EgwSsa6uqI7Pq31SfXT+fmHql9VV6vl9vEjx9WyLiarquk2Rn/gPF/O+zJct20t7Wu+X63766fSnbCI72ndd/ufe/0PpXnroXCMSUcH5DEWD9lCm5KHrFCFRITK+/pR/2Lh51WkJ4Ps2uep6j/fl5nYupo9F0ZeLM5TWnPXVevVp9Pa1VVcLf66KwsnDuj/yZ/PVDPbfD0ZfHZw9Cau5z2v5/TcDC/4jpf9dXkflOi+6GwmjfUzvY33y66nZeQXkkey4nEq8zu/+O3814uby1+uruVL1zdOvmrswaHu0DA7WTUvLkr0Trx0c6u3WeWqKM77zzfbBT/oxcaPncUDHr7ix15QVuzZwh9Y4mb2lab/YIyzdMRGgdcqgG41gW+DgRiMMTkQ5WwHYSy8zZieOGNyJIxFFa1vPUJuWwcaNQNRTGAkGdWaEIRRgzAmxduQmSlDphBHs5F5LR2nBBgSlsPSRqCQFTg03gqWShoxDGTybcjslCFDb/1IIHMBy4GpE0iBCbSwHlpddjIdo406oGgDDwOZeRsyN2XIpEQzFsg2mUfyDEaVTUzHIKD8gxCMZuRAJW+Rw4T98oiYzP8P2SggYxdFJkEQCUvcn4yBIIQFQxKDcaLsZmEQyPCI4zJMGTL0JowFspBK4JVacMkZ0JIk+Ggi2DboKI0qzTQMZPg2ZFJMmzI7lsg/amU8Sg3Jal8oK7yFFAhaFcjaFL3kYdJLVEdQJidO2ViKGJwdOlvYEirSJvTX0BqUUM5LFhkDk5TDUKaPoAwnTpkaCWU6R51sShC9aUGbbMAr8qC8sI4oa5EG2suOSDDlxIv+9oCbW71vjbISjQnXBoYcyYK20pbg35WnKJwzVBIDpYehzB5B2aTL/lKOJi7jbNmTVSBTUCXFjAw+pLKX2ayE91577YahzB9B2aTr/lIEPRLKjEJliTMk4pJjlhcBvvWFNzQtC4Mu0jB1fzyiWianXfgPdiyUMSIbERNIw1zY8gxtalNJNDl4JXOwbqCa7DGVjClX/lGi/DbrZc3s6QWg5pa6i1ta/sHdWaZFx83sUctea95d7Ab4cUntgtOD8kvBvs+Cuv4j54LV7c38js9QIIKUIPAG5Tvl3xlzYiyiFfr3ZvZce2+mu119ulgt+zLty/K57jh+ue+08+BV+RcLD6tw6ELUpvOLS1TNbKt69i9k2EokzSUAAA==</AdaptiveCompressedXml>
</file>

<file path=customXml/item7.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8" ma:contentTypeDescription="Create a new document." ma:contentTypeScope="" ma:versionID="74a8f2f055680882f05575619cfa8ad8">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010fcffadccee90ba9e35e3ddba2326b"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Props1.xml><?xml version="1.0" encoding="utf-8"?>
<ds:datastoreItem xmlns:ds="http://schemas.openxmlformats.org/officeDocument/2006/customXml" ds:itemID="{09B24E69-F5D0-470F-A49D-95558274108C}">
  <ds:schemaRefs/>
</ds:datastoreItem>
</file>

<file path=customXml/itemProps10.xml><?xml version="1.0" encoding="utf-8"?>
<ds:datastoreItem xmlns:ds="http://schemas.openxmlformats.org/officeDocument/2006/customXml" ds:itemID="{75F7EE73-E2C5-406E-B925-F4E5A863E6CE}">
  <ds:schemaRefs/>
</ds:datastoreItem>
</file>

<file path=customXml/itemProps11.xml><?xml version="1.0" encoding="utf-8"?>
<ds:datastoreItem xmlns:ds="http://schemas.openxmlformats.org/officeDocument/2006/customXml" ds:itemID="{2689B71E-51B3-4B32-A033-97B9DF361B79}">
  <ds:schemaRefs/>
</ds:datastoreItem>
</file>

<file path=customXml/itemProps2.xml><?xml version="1.0" encoding="utf-8"?>
<ds:datastoreItem xmlns:ds="http://schemas.openxmlformats.org/officeDocument/2006/customXml" ds:itemID="{562F4806-3824-4D2F-B769-0828E75FA8E1}">
  <ds:schemaRefs/>
</ds:datastoreItem>
</file>

<file path=customXml/itemProps3.xml><?xml version="1.0" encoding="utf-8"?>
<ds:datastoreItem xmlns:ds="http://schemas.openxmlformats.org/officeDocument/2006/customXml" ds:itemID="{4FD34C4B-03D5-475C-872D-7F52CE79E375}">
  <ds:schemaRefs/>
</ds:datastoreItem>
</file>

<file path=customXml/itemProps4.xml><?xml version="1.0" encoding="utf-8"?>
<ds:datastoreItem xmlns:ds="http://schemas.openxmlformats.org/officeDocument/2006/customXml" ds:itemID="{88732BD0-CEE3-4BDE-AE4A-EE858D29A00D}">
  <ds:schemaRefs/>
</ds:datastoreItem>
</file>

<file path=customXml/itemProps5.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6.xml><?xml version="1.0" encoding="utf-8"?>
<ds:datastoreItem xmlns:ds="http://schemas.openxmlformats.org/officeDocument/2006/customXml" ds:itemID="{E5C04C8E-7F37-493F-978D-741AB3D6286A}">
  <ds:schemaRefs/>
</ds:datastoreItem>
</file>

<file path=customXml/itemProps7.xml><?xml version="1.0" encoding="utf-8"?>
<ds:datastoreItem xmlns:ds="http://schemas.openxmlformats.org/officeDocument/2006/customXml" ds:itemID="{279571F6-2188-43ED-88EB-A7FC94F94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9.xml><?xml version="1.0" encoding="utf-8"?>
<ds:datastoreItem xmlns:ds="http://schemas.openxmlformats.org/officeDocument/2006/customXml" ds:itemID="{2E719650-C608-4A50-8655-CBEBC6A33D2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Disclosures</vt:lpstr>
      <vt:lpstr>2. Balance Sheet</vt:lpstr>
      <vt:lpstr>3. Income Statement</vt:lpstr>
      <vt:lpstr>4. GAAP to NonGAAP Recon</vt:lpstr>
      <vt:lpstr>5. Cash Flow</vt:lpstr>
      <vt:lpstr>6. Key Metrics</vt:lpstr>
      <vt:lpstr>7. Product Line Revenue</vt:lpstr>
      <vt:lpstr>8. Product Line Cost of Revenue</vt:lpstr>
      <vt:lpstr>'3. Income Statement'!Print_Area</vt:lpstr>
      <vt:lpstr>'4. GAAP to NonGAAP Recon'!Print_Area</vt:lpstr>
      <vt:lpstr>'6. Key Metrics'!Print_Area</vt:lpstr>
      <vt:lpstr>'7. Product Line Revenue'!Print_Area</vt:lpstr>
      <vt:lpstr>'8. Product Line Cost of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2024-02-21T00:29:13Z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281c6432-1806-4f90-ab3d-dc4a7d31eb7c</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