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https://cbre-my.sharepoint.com/personal/brad_burke_cbre_com/Documents/Documents/"/>
    </mc:Choice>
  </mc:AlternateContent>
  <xr:revisionPtr revIDLastSave="0" documentId="10_ncr:100000_{C3F46432-63B6-44D4-9D05-0AAEC46AD7FB}" xr6:coauthVersionLast="31" xr6:coauthVersionMax="31" xr10:uidLastSave="{00000000-0000-0000-0000-000000000000}"/>
  <bookViews>
    <workbookView xWindow="0" yWindow="0" windowWidth="28800" windowHeight="13725" tabRatio="913" firstSheet="2" activeTab="2" xr2:uid="{00000000-000D-0000-FFFF-FFFF00000000}"/>
  </bookViews>
  <sheets>
    <sheet name="Summary" sheetId="10" state="hidden" r:id="rId1"/>
    <sheet name="Segments Schedule" sheetId="2" state="hidden" r:id="rId2"/>
    <sheet name="Cover" sheetId="18" r:id="rId3"/>
    <sheet name="Operating Results" sheetId="3" r:id="rId4"/>
    <sheet name="Segment Results" sheetId="14" r:id="rId5"/>
    <sheet name="Segment Revenue Detail History" sheetId="4" r:id="rId6"/>
    <sheet name="Segment EBITDA Detail History" sheetId="6" r:id="rId7"/>
    <sheet name="Investment Segments Detail " sheetId="11" r:id="rId8"/>
    <sheet name="Income Statement History" sheetId="9" r:id="rId9"/>
    <sheet name="EBITDA Reconciliation" sheetId="17" r:id="rId10"/>
    <sheet name="Balance Sheet History" sheetId="12" r:id="rId11"/>
    <sheet name="NonGAAP Financial Measures" sheetId="13" r:id="rId12"/>
  </sheets>
  <definedNames>
    <definedName name="_xlnm.Print_Area" localSheetId="10">'Balance Sheet History'!$A$1:$I$31</definedName>
    <definedName name="_xlnm.Print_Area" localSheetId="2">Cover!$A$1:$P$17</definedName>
    <definedName name="_xlnm.Print_Area" localSheetId="9">'EBITDA Reconciliation'!$A$1:$K$28</definedName>
    <definedName name="_xlnm.Print_Area" localSheetId="8">'Income Statement History'!$A$1:$I$142</definedName>
    <definedName name="_xlnm.Print_Area" localSheetId="7">'Investment Segments Detail '!$A$1:$M$13</definedName>
    <definedName name="_xlnm.Print_Area" localSheetId="11">'NonGAAP Financial Measures'!$A$1:$B$15</definedName>
    <definedName name="_xlnm.Print_Area" localSheetId="3">'Operating Results'!$A$1:$L$47</definedName>
    <definedName name="_xlnm.Print_Area" localSheetId="6">'Segment EBITDA Detail History'!$A$4:$I$149</definedName>
    <definedName name="_xlnm.Print_Area" localSheetId="4">'Segment Results'!$A$1:$M$37</definedName>
    <definedName name="_xlnm.Print_Area" localSheetId="5">'Segment Revenue Detail History'!$A$4:$I$156</definedName>
    <definedName name="_xlnm.Print_Titles" localSheetId="8">'Income Statement History'!$1:$3</definedName>
    <definedName name="_xlnm.Print_Titles" localSheetId="6">'Segment EBITDA Detail History'!$1:$3</definedName>
    <definedName name="_xlnm.Print_Titles" localSheetId="5">'Segment Revenue Detail History'!$1:$3</definedName>
    <definedName name="Segment_3mo_CY" comment="Segment table CY 3 months">'Segment Results'!$A$3:$M$36</definedName>
    <definedName name="Segment_3mo_PY" comment="Segment table PY 3 months">'Segment Results'!$A$41:$M$72</definedName>
    <definedName name="Segment_YTD_CY" comment="Segment table CY YTD">'Segment Results'!$A$77:$M$107</definedName>
    <definedName name="Segment_YTD_PY" comment="Segment table PY YTD">'Segment Results'!$A$112:$M$143</definedName>
  </definedNames>
  <calcPr calcId="179017" calcMode="manual" calcCompleted="0" calcOnSave="0"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3" i="3" l="1"/>
  <c r="B8" i="3"/>
  <c r="B17" i="3"/>
  <c r="B23" i="3"/>
  <c r="B26" i="3"/>
  <c r="B28" i="3"/>
  <c r="K10" i="14"/>
  <c r="J50" i="4"/>
  <c r="J52" i="4"/>
  <c r="J53" i="4"/>
  <c r="J55" i="4"/>
  <c r="J56" i="4"/>
  <c r="E56" i="4"/>
  <c r="J151" i="4"/>
  <c r="J155" i="4"/>
  <c r="L6" i="3"/>
  <c r="J6" i="9"/>
  <c r="L7" i="3"/>
  <c r="J7" i="9"/>
  <c r="J8" i="9"/>
  <c r="J10" i="9"/>
  <c r="J11" i="9"/>
  <c r="J12" i="9"/>
  <c r="J13" i="9"/>
  <c r="J15" i="9"/>
  <c r="J17" i="9"/>
  <c r="J19" i="9"/>
  <c r="J20" i="9"/>
  <c r="J21" i="9"/>
  <c r="J22" i="9"/>
  <c r="J24" i="9"/>
  <c r="J25" i="9"/>
  <c r="J27" i="9"/>
  <c r="J28" i="9"/>
  <c r="J29" i="9"/>
  <c r="J39" i="9"/>
  <c r="E47" i="4"/>
  <c r="J53" i="6"/>
  <c r="J54" i="6"/>
  <c r="J55" i="6"/>
  <c r="J57" i="6"/>
  <c r="J58" i="6"/>
  <c r="J59" i="6"/>
  <c r="J60" i="6"/>
  <c r="J64" i="6"/>
  <c r="J66" i="6"/>
  <c r="J68" i="6"/>
  <c r="J70" i="6"/>
  <c r="J71" i="6"/>
  <c r="O24" i="14"/>
  <c r="J126" i="6"/>
  <c r="J128" i="6"/>
  <c r="J129" i="6"/>
  <c r="J130" i="6"/>
  <c r="J132" i="6"/>
  <c r="J134" i="6"/>
  <c r="J136" i="6"/>
  <c r="J140" i="6"/>
  <c r="J141" i="6"/>
  <c r="J143" i="6"/>
  <c r="J138" i="6"/>
  <c r="I10" i="14"/>
  <c r="J103" i="6"/>
  <c r="J105" i="6"/>
  <c r="J106" i="6"/>
  <c r="J107" i="6"/>
  <c r="J111" i="6"/>
  <c r="J113" i="6"/>
  <c r="J114" i="6"/>
  <c r="J115" i="6"/>
  <c r="J117" i="6"/>
  <c r="J118" i="6"/>
  <c r="J119" i="6"/>
  <c r="J120" i="6"/>
  <c r="J83" i="6"/>
  <c r="J94" i="6"/>
  <c r="J77" i="6"/>
  <c r="J78" i="6"/>
  <c r="J79" i="6"/>
  <c r="J81" i="6"/>
  <c r="J82" i="6"/>
  <c r="J84" i="6"/>
  <c r="J88" i="6"/>
  <c r="J90" i="6"/>
  <c r="J95" i="6"/>
  <c r="J97" i="6"/>
  <c r="J98" i="6"/>
  <c r="J92" i="6"/>
  <c r="J72" i="6"/>
  <c r="J73" i="6"/>
  <c r="J29" i="6"/>
  <c r="J30" i="6"/>
  <c r="J31" i="6"/>
  <c r="J33" i="6"/>
  <c r="J34" i="6"/>
  <c r="J35" i="6"/>
  <c r="J36" i="6"/>
  <c r="J40" i="6"/>
  <c r="J42" i="6"/>
  <c r="J43" i="6"/>
  <c r="J46" i="6"/>
  <c r="J47" i="6"/>
  <c r="J48" i="6"/>
  <c r="J49" i="6"/>
  <c r="D23" i="3"/>
  <c r="D26" i="3"/>
  <c r="D28" i="3"/>
  <c r="D35" i="3"/>
  <c r="F13" i="3"/>
  <c r="F17" i="3"/>
  <c r="F23" i="3"/>
  <c r="F26" i="3"/>
  <c r="F28" i="3"/>
  <c r="F35" i="3"/>
  <c r="G13" i="3"/>
  <c r="G17" i="3"/>
  <c r="G23" i="3"/>
  <c r="G26" i="3"/>
  <c r="G28" i="3"/>
  <c r="G35" i="3"/>
  <c r="H13" i="3"/>
  <c r="H17" i="3"/>
  <c r="H23" i="3"/>
  <c r="H26" i="3"/>
  <c r="H28" i="3"/>
  <c r="H35" i="3"/>
  <c r="I13" i="3"/>
  <c r="I17" i="3"/>
  <c r="I23" i="3"/>
  <c r="I26" i="3"/>
  <c r="I28" i="3"/>
  <c r="I35" i="3"/>
  <c r="J24" i="6"/>
  <c r="J11" i="6"/>
  <c r="J22" i="6"/>
  <c r="J20" i="6"/>
  <c r="J5" i="6"/>
  <c r="J6" i="6"/>
  <c r="J7" i="6"/>
  <c r="J9" i="6"/>
  <c r="J10" i="6"/>
  <c r="J12" i="6"/>
  <c r="J14" i="6"/>
  <c r="J16" i="6"/>
  <c r="J18" i="6"/>
  <c r="J19" i="6"/>
  <c r="J23" i="6"/>
  <c r="J25" i="6"/>
  <c r="J26" i="6"/>
  <c r="J39" i="4"/>
  <c r="G10" i="14"/>
  <c r="J40" i="4"/>
  <c r="J26" i="4"/>
  <c r="E10" i="14"/>
  <c r="J27" i="4"/>
  <c r="C10" i="14"/>
  <c r="J14" i="4"/>
  <c r="L23" i="17"/>
  <c r="L21" i="17"/>
  <c r="L20" i="17"/>
  <c r="L19" i="17"/>
  <c r="L12" i="3"/>
  <c r="J87" i="9"/>
  <c r="J109" i="9"/>
  <c r="L24" i="3"/>
  <c r="J99" i="9"/>
  <c r="J108" i="9"/>
  <c r="L22" i="3"/>
  <c r="J97" i="9"/>
  <c r="J107" i="9"/>
  <c r="L21" i="3"/>
  <c r="J96" i="9"/>
  <c r="J105" i="9"/>
  <c r="J31" i="9"/>
  <c r="J69" i="9"/>
  <c r="J81" i="9"/>
  <c r="J82" i="9"/>
  <c r="J83" i="9"/>
  <c r="L10" i="3"/>
  <c r="J85" i="9"/>
  <c r="L11" i="3"/>
  <c r="J86" i="9"/>
  <c r="J88" i="9"/>
  <c r="L15" i="3"/>
  <c r="J90" i="9"/>
  <c r="J92" i="9"/>
  <c r="L19" i="3"/>
  <c r="J94" i="9"/>
  <c r="L20" i="3"/>
  <c r="J95" i="9"/>
  <c r="J98" i="9"/>
  <c r="J101" i="9"/>
  <c r="J62" i="9"/>
  <c r="J128" i="9"/>
  <c r="J76" i="9"/>
  <c r="J112" i="9"/>
  <c r="J36" i="9"/>
  <c r="J35" i="9"/>
  <c r="J71" i="9"/>
  <c r="J33" i="9"/>
  <c r="L4" i="17"/>
  <c r="J119" i="9"/>
  <c r="L8" i="17"/>
  <c r="J46" i="9"/>
  <c r="M33" i="14"/>
  <c r="M32" i="14"/>
  <c r="M31" i="14"/>
  <c r="M30" i="14"/>
  <c r="O25" i="14"/>
  <c r="L8" i="3"/>
  <c r="O10" i="14"/>
  <c r="O13" i="14"/>
  <c r="O14" i="14"/>
  <c r="O15" i="14"/>
  <c r="O16" i="14"/>
  <c r="O18" i="14"/>
  <c r="O20" i="14"/>
  <c r="O22" i="14"/>
  <c r="O23" i="14"/>
  <c r="O27" i="14"/>
  <c r="O30" i="14"/>
  <c r="O31" i="14"/>
  <c r="O32" i="14"/>
  <c r="O33" i="14"/>
  <c r="O34" i="14"/>
  <c r="O36" i="14"/>
  <c r="O11" i="14"/>
  <c r="O9" i="14"/>
  <c r="O8" i="14"/>
  <c r="E34" i="3"/>
  <c r="E13" i="3"/>
  <c r="E17" i="3"/>
  <c r="E23" i="3"/>
  <c r="E26" i="3"/>
  <c r="E28" i="3"/>
  <c r="E35" i="3"/>
  <c r="L12" i="17"/>
  <c r="L10" i="17"/>
  <c r="L7" i="17"/>
  <c r="J28" i="12"/>
  <c r="J23" i="12"/>
  <c r="J13" i="12"/>
  <c r="J135" i="9"/>
  <c r="J120" i="9"/>
  <c r="J73" i="9"/>
  <c r="J64" i="9"/>
  <c r="J63" i="9"/>
  <c r="J127" i="9"/>
  <c r="J59" i="9"/>
  <c r="J58" i="9"/>
  <c r="J56" i="9"/>
  <c r="J55" i="9"/>
  <c r="J49" i="9"/>
  <c r="J47" i="9"/>
  <c r="J144" i="6"/>
  <c r="J121" i="6"/>
  <c r="J74" i="6"/>
  <c r="J50" i="6"/>
  <c r="J154" i="4"/>
  <c r="J47" i="4"/>
  <c r="J41" i="4"/>
  <c r="J28" i="4"/>
  <c r="J13" i="4"/>
  <c r="J146" i="6"/>
  <c r="J147" i="6"/>
  <c r="J15" i="4"/>
  <c r="J57" i="9"/>
  <c r="J136" i="9"/>
  <c r="J53" i="9"/>
  <c r="J50" i="9"/>
  <c r="J48" i="9"/>
  <c r="J37" i="9"/>
  <c r="L14" i="17"/>
  <c r="J121" i="9"/>
  <c r="L9" i="17"/>
  <c r="J122" i="9"/>
  <c r="J123" i="9"/>
  <c r="J26" i="9"/>
  <c r="J51" i="9"/>
  <c r="J30" i="12"/>
  <c r="F88" i="9"/>
  <c r="I64" i="9"/>
  <c r="A61" i="9"/>
  <c r="B55" i="9"/>
  <c r="G24" i="6"/>
  <c r="B19" i="6"/>
  <c r="E25" i="6"/>
  <c r="G74" i="6"/>
  <c r="F12" i="6"/>
  <c r="E12" i="6"/>
  <c r="J65" i="9"/>
  <c r="F28" i="12"/>
  <c r="E28" i="12"/>
  <c r="D28" i="12"/>
  <c r="C28" i="12"/>
  <c r="B28" i="12"/>
  <c r="B23" i="12"/>
  <c r="B30" i="12"/>
  <c r="I23" i="12"/>
  <c r="H23" i="12"/>
  <c r="F23" i="12"/>
  <c r="F30" i="12"/>
  <c r="E23" i="12"/>
  <c r="E30" i="12"/>
  <c r="F13" i="12"/>
  <c r="E13" i="12"/>
  <c r="I13" i="12"/>
  <c r="H13" i="12"/>
  <c r="B13" i="12"/>
  <c r="I76" i="9"/>
  <c r="I112" i="9"/>
  <c r="I98" i="9"/>
  <c r="I7" i="6"/>
  <c r="I130" i="6"/>
  <c r="I134" i="6"/>
  <c r="H130" i="6"/>
  <c r="H134" i="6"/>
  <c r="G130" i="6"/>
  <c r="G134" i="6"/>
  <c r="F130" i="6"/>
  <c r="F134" i="6"/>
  <c r="E130" i="6"/>
  <c r="E134" i="6"/>
  <c r="D130" i="6"/>
  <c r="D134" i="6"/>
  <c r="C130" i="6"/>
  <c r="C134" i="6"/>
  <c r="B130" i="6"/>
  <c r="B134" i="6"/>
  <c r="I107" i="6"/>
  <c r="I111" i="6"/>
  <c r="I84" i="6"/>
  <c r="H84" i="6"/>
  <c r="G84" i="6"/>
  <c r="F84" i="6"/>
  <c r="E84" i="6"/>
  <c r="D84" i="6"/>
  <c r="C84" i="6"/>
  <c r="B84" i="6"/>
  <c r="I79" i="6"/>
  <c r="I88" i="6"/>
  <c r="H79" i="6"/>
  <c r="H88" i="6"/>
  <c r="G79" i="6"/>
  <c r="G88" i="6"/>
  <c r="F79" i="6"/>
  <c r="F88" i="6"/>
  <c r="E79" i="6"/>
  <c r="E88" i="6"/>
  <c r="D79" i="6"/>
  <c r="D88" i="6"/>
  <c r="C79" i="6"/>
  <c r="C88" i="6"/>
  <c r="B79" i="6"/>
  <c r="B88" i="6"/>
  <c r="I60" i="6"/>
  <c r="H60" i="6"/>
  <c r="G60" i="6"/>
  <c r="F60" i="6"/>
  <c r="E60" i="6"/>
  <c r="D60" i="6"/>
  <c r="C60" i="6"/>
  <c r="B60" i="6"/>
  <c r="I55" i="6"/>
  <c r="I64" i="6"/>
  <c r="H55" i="6"/>
  <c r="H64" i="6"/>
  <c r="G55" i="6"/>
  <c r="G64" i="6"/>
  <c r="F55" i="6"/>
  <c r="F64" i="6"/>
  <c r="E55" i="6"/>
  <c r="E64" i="6"/>
  <c r="D55" i="6"/>
  <c r="D64" i="6"/>
  <c r="C55" i="6"/>
  <c r="C64" i="6"/>
  <c r="B55" i="6"/>
  <c r="B64" i="6"/>
  <c r="I31" i="6"/>
  <c r="I36" i="6"/>
  <c r="I40" i="6"/>
  <c r="I47" i="6"/>
  <c r="H31" i="6"/>
  <c r="H36" i="6"/>
  <c r="H40" i="6"/>
  <c r="H47" i="6"/>
  <c r="G31" i="6"/>
  <c r="G36" i="6"/>
  <c r="G40" i="6"/>
  <c r="G47" i="6"/>
  <c r="F31" i="6"/>
  <c r="E31" i="6"/>
  <c r="E36" i="6"/>
  <c r="E40" i="6"/>
  <c r="E47" i="6"/>
  <c r="D31" i="6"/>
  <c r="D36" i="6"/>
  <c r="D40" i="6"/>
  <c r="D47" i="6"/>
  <c r="C31" i="6"/>
  <c r="C36" i="6"/>
  <c r="C40" i="6"/>
  <c r="C47" i="6"/>
  <c r="B31" i="6"/>
  <c r="I12" i="6"/>
  <c r="I16" i="6"/>
  <c r="F36" i="6"/>
  <c r="F40" i="6"/>
  <c r="F47" i="6"/>
  <c r="B36" i="6"/>
  <c r="I154" i="4"/>
  <c r="B40" i="6"/>
  <c r="B47" i="6"/>
  <c r="I47" i="4"/>
  <c r="I13" i="4"/>
  <c r="K25" i="14"/>
  <c r="C25" i="14"/>
  <c r="I100" i="9"/>
  <c r="I101" i="9"/>
  <c r="I103" i="9"/>
  <c r="I119" i="6"/>
  <c r="I121" i="6"/>
  <c r="H55" i="9"/>
  <c r="E5" i="6"/>
  <c r="H5" i="6"/>
  <c r="B5" i="6"/>
  <c r="G5" i="6"/>
  <c r="F5" i="6"/>
  <c r="D5" i="6"/>
  <c r="K12" i="17"/>
  <c r="J12" i="17"/>
  <c r="K10" i="17"/>
  <c r="J10" i="17"/>
  <c r="K9" i="17"/>
  <c r="J9" i="17"/>
  <c r="K8" i="17"/>
  <c r="J8" i="17"/>
  <c r="K7" i="17"/>
  <c r="J7" i="17"/>
  <c r="G7" i="12"/>
  <c r="G9" i="12"/>
  <c r="I28" i="12"/>
  <c r="I30" i="12"/>
  <c r="H28" i="12"/>
  <c r="H30" i="12"/>
  <c r="H63" i="9"/>
  <c r="H61" i="9"/>
  <c r="H72" i="9"/>
  <c r="I137" i="9"/>
  <c r="H137" i="9"/>
  <c r="I136" i="9"/>
  <c r="I138" i="9"/>
  <c r="H136" i="9"/>
  <c r="I135" i="9"/>
  <c r="H135" i="9"/>
  <c r="I121" i="9"/>
  <c r="H121" i="9"/>
  <c r="I120" i="9"/>
  <c r="H120" i="9"/>
  <c r="I119" i="9"/>
  <c r="H119" i="9"/>
  <c r="I73" i="9"/>
  <c r="H73" i="9"/>
  <c r="I71" i="9"/>
  <c r="H71" i="9"/>
  <c r="I69" i="9"/>
  <c r="H69" i="9"/>
  <c r="I66" i="9"/>
  <c r="I129" i="9"/>
  <c r="H66" i="9"/>
  <c r="H129" i="9"/>
  <c r="I63" i="9"/>
  <c r="I62" i="9"/>
  <c r="I128" i="9"/>
  <c r="H62" i="9"/>
  <c r="H128" i="9"/>
  <c r="I59" i="9"/>
  <c r="I58" i="9"/>
  <c r="H58" i="9"/>
  <c r="I57" i="9"/>
  <c r="H57" i="9"/>
  <c r="I56" i="9"/>
  <c r="H56" i="9"/>
  <c r="I55" i="9"/>
  <c r="I53" i="9"/>
  <c r="I50" i="9"/>
  <c r="H50" i="9"/>
  <c r="I49" i="9"/>
  <c r="H49" i="9"/>
  <c r="I48" i="9"/>
  <c r="H48" i="9"/>
  <c r="I47" i="9"/>
  <c r="H47" i="9"/>
  <c r="C35" i="9"/>
  <c r="B35" i="9"/>
  <c r="B71" i="9"/>
  <c r="B73" i="9"/>
  <c r="B63" i="9"/>
  <c r="B62" i="9"/>
  <c r="B59" i="9"/>
  <c r="B58" i="9"/>
  <c r="B57" i="9"/>
  <c r="B56" i="9"/>
  <c r="B53" i="9"/>
  <c r="B50" i="9"/>
  <c r="B49" i="9"/>
  <c r="B48" i="9"/>
  <c r="B51" i="9"/>
  <c r="B47" i="9"/>
  <c r="B66" i="9"/>
  <c r="H101" i="9"/>
  <c r="H103" i="9"/>
  <c r="G101" i="9"/>
  <c r="G103" i="9"/>
  <c r="G110" i="9"/>
  <c r="H100" i="9"/>
  <c r="G100" i="9"/>
  <c r="B101" i="9"/>
  <c r="H88" i="9"/>
  <c r="G88" i="9"/>
  <c r="H83" i="9"/>
  <c r="K4" i="17"/>
  <c r="H27" i="9"/>
  <c r="H65" i="9"/>
  <c r="H26" i="9"/>
  <c r="H13" i="9"/>
  <c r="I46" i="9"/>
  <c r="H8" i="9"/>
  <c r="H46" i="9"/>
  <c r="I144" i="6"/>
  <c r="C121" i="6"/>
  <c r="D121" i="6"/>
  <c r="E121" i="6"/>
  <c r="F121" i="6"/>
  <c r="G121" i="6"/>
  <c r="H121" i="6"/>
  <c r="B121" i="6"/>
  <c r="H122" i="9"/>
  <c r="I130" i="9"/>
  <c r="H130" i="9"/>
  <c r="H29" i="9"/>
  <c r="H138" i="9"/>
  <c r="H139" i="9"/>
  <c r="I122" i="9"/>
  <c r="I123" i="9"/>
  <c r="I26" i="9"/>
  <c r="I110" i="9"/>
  <c r="K27" i="17"/>
  <c r="I113" i="9"/>
  <c r="H113" i="9"/>
  <c r="H110" i="9"/>
  <c r="J27" i="17"/>
  <c r="G113" i="9"/>
  <c r="I65" i="9"/>
  <c r="I67" i="9"/>
  <c r="I77" i="9"/>
  <c r="I51" i="9"/>
  <c r="H40" i="9"/>
  <c r="I127" i="9"/>
  <c r="H127" i="9"/>
  <c r="I40" i="9"/>
  <c r="H51" i="9"/>
  <c r="I37" i="9"/>
  <c r="K14" i="17"/>
  <c r="H123" i="9"/>
  <c r="I139" i="9"/>
  <c r="H22" i="6"/>
  <c r="H20" i="6"/>
  <c r="H19" i="6"/>
  <c r="H18" i="6"/>
  <c r="H11" i="6"/>
  <c r="H10" i="6"/>
  <c r="H12" i="6"/>
  <c r="H6" i="6"/>
  <c r="H7" i="6"/>
  <c r="I146" i="6"/>
  <c r="I147" i="6"/>
  <c r="H146" i="6"/>
  <c r="H147" i="6"/>
  <c r="G146" i="6"/>
  <c r="H119" i="6"/>
  <c r="I96" i="6"/>
  <c r="H96" i="6"/>
  <c r="G96" i="6"/>
  <c r="F96" i="6"/>
  <c r="E96" i="6"/>
  <c r="D96" i="6"/>
  <c r="C96" i="6"/>
  <c r="B96" i="6"/>
  <c r="I98" i="6"/>
  <c r="H98" i="6"/>
  <c r="G98" i="6"/>
  <c r="C72" i="6"/>
  <c r="D72" i="6"/>
  <c r="E72" i="6"/>
  <c r="F72" i="6"/>
  <c r="G72" i="6"/>
  <c r="H72" i="6"/>
  <c r="I72" i="6"/>
  <c r="I74" i="6"/>
  <c r="H74" i="6"/>
  <c r="F48" i="6"/>
  <c r="G48" i="6"/>
  <c r="D48" i="6"/>
  <c r="C48" i="6"/>
  <c r="I50" i="6"/>
  <c r="H50" i="6"/>
  <c r="J4" i="17"/>
  <c r="H37" i="9"/>
  <c r="J14" i="17"/>
  <c r="I24" i="6"/>
  <c r="I25" i="6"/>
  <c r="I26" i="6"/>
  <c r="H67" i="9"/>
  <c r="H77" i="9"/>
  <c r="I74" i="9"/>
  <c r="H24" i="6"/>
  <c r="H25" i="6"/>
  <c r="H26" i="6"/>
  <c r="H74" i="9"/>
  <c r="I56" i="4"/>
  <c r="H56" i="4"/>
  <c r="F56" i="4"/>
  <c r="C56" i="4"/>
  <c r="G56" i="4"/>
  <c r="B56" i="4"/>
  <c r="I41" i="4"/>
  <c r="H41" i="4"/>
  <c r="I28" i="4"/>
  <c r="H28" i="4"/>
  <c r="G28" i="4"/>
  <c r="I15" i="4"/>
  <c r="H15" i="4"/>
  <c r="E13" i="9"/>
  <c r="I25" i="17"/>
  <c r="I23" i="17"/>
  <c r="I22" i="17"/>
  <c r="I12" i="17"/>
  <c r="H12" i="17"/>
  <c r="H9" i="17"/>
  <c r="H8" i="17"/>
  <c r="H7" i="17"/>
  <c r="G27" i="12"/>
  <c r="G26" i="12"/>
  <c r="G28" i="12"/>
  <c r="G22" i="12"/>
  <c r="G21" i="12"/>
  <c r="G20" i="12"/>
  <c r="G19" i="12"/>
  <c r="G18" i="12"/>
  <c r="G17" i="12"/>
  <c r="G16" i="12"/>
  <c r="G12" i="12"/>
  <c r="G11" i="12"/>
  <c r="G10" i="12"/>
  <c r="G8" i="12"/>
  <c r="G6" i="12"/>
  <c r="G5" i="12"/>
  <c r="F63" i="9"/>
  <c r="F71" i="9"/>
  <c r="G72" i="9"/>
  <c r="G61" i="9"/>
  <c r="G60" i="9"/>
  <c r="G54" i="9"/>
  <c r="G47" i="9"/>
  <c r="G45" i="9"/>
  <c r="G44" i="9"/>
  <c r="G121" i="9"/>
  <c r="I9" i="17"/>
  <c r="I8" i="17"/>
  <c r="I7" i="17"/>
  <c r="F129" i="9"/>
  <c r="F121" i="9"/>
  <c r="F119" i="9"/>
  <c r="F83" i="9"/>
  <c r="F73" i="9"/>
  <c r="F51" i="9"/>
  <c r="F55" i="9"/>
  <c r="F62" i="9"/>
  <c r="H10" i="17"/>
  <c r="F13" i="9"/>
  <c r="F8" i="9"/>
  <c r="G23" i="12"/>
  <c r="G30" i="12"/>
  <c r="G13" i="12"/>
  <c r="G46" i="9"/>
  <c r="G13" i="9"/>
  <c r="F135" i="9"/>
  <c r="F127" i="9"/>
  <c r="F137" i="9"/>
  <c r="F27" i="9"/>
  <c r="F29" i="9"/>
  <c r="H4" i="17"/>
  <c r="G8" i="9"/>
  <c r="G119" i="9"/>
  <c r="F128" i="9"/>
  <c r="F130" i="9"/>
  <c r="F65" i="9"/>
  <c r="F67" i="9"/>
  <c r="F26" i="9"/>
  <c r="F120" i="9"/>
  <c r="F122" i="9"/>
  <c r="F123" i="9"/>
  <c r="F40" i="9"/>
  <c r="F37" i="9"/>
  <c r="H14" i="17"/>
  <c r="F77" i="9"/>
  <c r="F74" i="9"/>
  <c r="F100" i="9"/>
  <c r="F136" i="9"/>
  <c r="F138" i="9"/>
  <c r="F139" i="9"/>
  <c r="F101" i="9"/>
  <c r="F103" i="9"/>
  <c r="F113" i="9"/>
  <c r="F110" i="9"/>
  <c r="H27" i="17"/>
  <c r="F146" i="6"/>
  <c r="F22" i="6"/>
  <c r="F7" i="6"/>
  <c r="F16" i="6"/>
  <c r="I25" i="14"/>
  <c r="G25" i="14"/>
  <c r="E25" i="14"/>
  <c r="F23" i="6"/>
  <c r="G14" i="6"/>
  <c r="F74" i="6"/>
  <c r="F147" i="6"/>
  <c r="F50" i="6"/>
  <c r="F144" i="6"/>
  <c r="F25" i="6"/>
  <c r="F26" i="6"/>
  <c r="F98" i="6"/>
  <c r="F15" i="4"/>
  <c r="F28" i="4"/>
  <c r="F41" i="4"/>
  <c r="H9" i="11"/>
  <c r="H5" i="11"/>
  <c r="H4" i="11"/>
  <c r="D88" i="9"/>
  <c r="C88" i="9"/>
  <c r="B69" i="9"/>
  <c r="B13" i="9"/>
  <c r="B8" i="9"/>
  <c r="B88" i="9"/>
  <c r="B83" i="9"/>
  <c r="B46" i="9"/>
  <c r="B70" i="9"/>
  <c r="D12" i="17"/>
  <c r="E12" i="17"/>
  <c r="F12" i="17"/>
  <c r="G12" i="17"/>
  <c r="D10" i="17"/>
  <c r="E10" i="17"/>
  <c r="F10" i="17"/>
  <c r="D9" i="17"/>
  <c r="E9" i="17"/>
  <c r="F9" i="17"/>
  <c r="G9" i="17"/>
  <c r="G8" i="17"/>
  <c r="F8" i="17"/>
  <c r="E8" i="17"/>
  <c r="D8" i="17"/>
  <c r="D7" i="17"/>
  <c r="E7" i="17"/>
  <c r="F7" i="17"/>
  <c r="G7" i="17"/>
  <c r="B32" i="3"/>
  <c r="D56" i="4"/>
  <c r="A34" i="3"/>
  <c r="B28" i="4"/>
  <c r="B41" i="4"/>
  <c r="B15" i="4"/>
  <c r="B42" i="3"/>
  <c r="J33" i="3"/>
  <c r="B30" i="3"/>
  <c r="B34" i="3"/>
  <c r="B33" i="3"/>
  <c r="L33" i="3"/>
  <c r="L32" i="3"/>
  <c r="L34" i="3"/>
  <c r="E146" i="6"/>
  <c r="D146" i="6"/>
  <c r="C146" i="6"/>
  <c r="B146" i="6"/>
  <c r="G22" i="6"/>
  <c r="E22" i="6"/>
  <c r="E7" i="6"/>
  <c r="E16" i="6"/>
  <c r="E147" i="6"/>
  <c r="G147" i="6"/>
  <c r="E50" i="6"/>
  <c r="E26" i="6"/>
  <c r="E144" i="6"/>
  <c r="G144" i="6"/>
  <c r="E98" i="6"/>
  <c r="E74" i="6"/>
  <c r="E73" i="9"/>
  <c r="E71" i="9"/>
  <c r="E51" i="9"/>
  <c r="E55" i="9"/>
  <c r="E62" i="9"/>
  <c r="E128" i="9"/>
  <c r="E129" i="9"/>
  <c r="E127" i="9"/>
  <c r="E121" i="9"/>
  <c r="E119" i="9"/>
  <c r="E8" i="9"/>
  <c r="E83" i="9"/>
  <c r="G83" i="9"/>
  <c r="G69" i="9"/>
  <c r="G10" i="17"/>
  <c r="I10" i="17"/>
  <c r="G70" i="9"/>
  <c r="E135" i="9"/>
  <c r="E137" i="9"/>
  <c r="G137" i="9"/>
  <c r="E88" i="9"/>
  <c r="E65" i="9"/>
  <c r="E67" i="9"/>
  <c r="E74" i="9"/>
  <c r="E64" i="9"/>
  <c r="E28" i="4"/>
  <c r="E130" i="9"/>
  <c r="E131" i="9"/>
  <c r="E120" i="9"/>
  <c r="E122" i="9"/>
  <c r="E123" i="9"/>
  <c r="G135" i="9"/>
  <c r="G63" i="9"/>
  <c r="G71" i="9"/>
  <c r="E41" i="4"/>
  <c r="G41" i="4"/>
  <c r="E27" i="9"/>
  <c r="E29" i="9"/>
  <c r="E77" i="9"/>
  <c r="E26" i="9"/>
  <c r="E101" i="9"/>
  <c r="M8" i="14"/>
  <c r="M9" i="14"/>
  <c r="M13" i="14"/>
  <c r="M14" i="14"/>
  <c r="M15" i="14"/>
  <c r="C16" i="14"/>
  <c r="E16" i="14"/>
  <c r="G16" i="14"/>
  <c r="I16" i="14"/>
  <c r="K16" i="14"/>
  <c r="M18" i="14"/>
  <c r="M22" i="14"/>
  <c r="M23" i="14"/>
  <c r="M24" i="14"/>
  <c r="M34" i="14"/>
  <c r="K20" i="14"/>
  <c r="K27" i="14"/>
  <c r="K36" i="14"/>
  <c r="E15" i="4"/>
  <c r="G15" i="4"/>
  <c r="E103" i="9"/>
  <c r="E136" i="9"/>
  <c r="E138" i="9"/>
  <c r="E139" i="9"/>
  <c r="E100" i="9"/>
  <c r="G20" i="14"/>
  <c r="E37" i="9"/>
  <c r="G14" i="17"/>
  <c r="G4" i="17"/>
  <c r="E40" i="9"/>
  <c r="I20" i="14"/>
  <c r="I27" i="14"/>
  <c r="I36" i="14"/>
  <c r="M25" i="14"/>
  <c r="M16" i="14"/>
  <c r="E20" i="14"/>
  <c r="E27" i="14"/>
  <c r="E36" i="14"/>
  <c r="C20" i="14"/>
  <c r="C27" i="14"/>
  <c r="C36" i="14"/>
  <c r="M10" i="14"/>
  <c r="J13" i="3"/>
  <c r="J17" i="3"/>
  <c r="J23" i="3"/>
  <c r="J26" i="3"/>
  <c r="J28" i="3"/>
  <c r="J35" i="3"/>
  <c r="L37" i="3"/>
  <c r="G27" i="14"/>
  <c r="G36" i="14"/>
  <c r="E110" i="9"/>
  <c r="G27" i="17"/>
  <c r="E113" i="9"/>
  <c r="M20" i="14"/>
  <c r="B44" i="3"/>
  <c r="M27" i="14"/>
  <c r="M36" i="14"/>
  <c r="D137" i="9"/>
  <c r="C137" i="9"/>
  <c r="D135" i="9"/>
  <c r="C135" i="9"/>
  <c r="B137" i="9"/>
  <c r="B135" i="9"/>
  <c r="D121" i="9"/>
  <c r="C121" i="9"/>
  <c r="D119" i="9"/>
  <c r="C119" i="9"/>
  <c r="B121" i="9"/>
  <c r="B119" i="9"/>
  <c r="C23" i="12"/>
  <c r="C30" i="12"/>
  <c r="C13" i="12"/>
  <c r="D13" i="12"/>
  <c r="D20" i="12"/>
  <c r="D23" i="12"/>
  <c r="D30" i="12"/>
  <c r="A72" i="9"/>
  <c r="D9" i="6"/>
  <c r="C9" i="6"/>
  <c r="B9" i="6"/>
  <c r="G9" i="6"/>
  <c r="L42" i="3"/>
  <c r="D22" i="6"/>
  <c r="C22" i="6"/>
  <c r="D20" i="6"/>
  <c r="G20" i="6"/>
  <c r="D19" i="6"/>
  <c r="D14" i="6"/>
  <c r="C14" i="6"/>
  <c r="D11" i="6"/>
  <c r="C11" i="6"/>
  <c r="D10" i="6"/>
  <c r="C10" i="6"/>
  <c r="D6" i="6"/>
  <c r="D7" i="6"/>
  <c r="C6" i="6"/>
  <c r="C7" i="6"/>
  <c r="B22" i="6"/>
  <c r="B20" i="6"/>
  <c r="B11" i="6"/>
  <c r="B10" i="6"/>
  <c r="B12" i="6"/>
  <c r="B7" i="6"/>
  <c r="D147" i="6"/>
  <c r="C147" i="6"/>
  <c r="B147" i="6"/>
  <c r="D98" i="6"/>
  <c r="C98" i="6"/>
  <c r="B98" i="6"/>
  <c r="D50" i="6"/>
  <c r="C50" i="6"/>
  <c r="D73" i="9"/>
  <c r="D71" i="9"/>
  <c r="D69" i="9"/>
  <c r="D66" i="9"/>
  <c r="D129" i="9"/>
  <c r="D63" i="9"/>
  <c r="D127" i="9"/>
  <c r="D59" i="9"/>
  <c r="D58" i="9"/>
  <c r="D57" i="9"/>
  <c r="D56" i="9"/>
  <c r="D53" i="9"/>
  <c r="D50" i="9"/>
  <c r="D49" i="9"/>
  <c r="D48" i="9"/>
  <c r="D47" i="9"/>
  <c r="D41" i="4"/>
  <c r="C41" i="4"/>
  <c r="D28" i="4"/>
  <c r="D15" i="4"/>
  <c r="D83" i="9"/>
  <c r="D100" i="9"/>
  <c r="C83" i="9"/>
  <c r="D13" i="9"/>
  <c r="D8" i="9"/>
  <c r="C8" i="9"/>
  <c r="C12" i="6"/>
  <c r="D12" i="6"/>
  <c r="D16" i="6"/>
  <c r="D23" i="6"/>
  <c r="D25" i="6"/>
  <c r="C16" i="6"/>
  <c r="C23" i="6"/>
  <c r="B16" i="6"/>
  <c r="B23" i="6"/>
  <c r="G11" i="6"/>
  <c r="G18" i="6"/>
  <c r="G10" i="6"/>
  <c r="G19" i="6"/>
  <c r="D120" i="9"/>
  <c r="D122" i="9"/>
  <c r="D123" i="9"/>
  <c r="C26" i="9"/>
  <c r="C101" i="9"/>
  <c r="C136" i="9"/>
  <c r="C138" i="9"/>
  <c r="C139" i="9"/>
  <c r="D101" i="9"/>
  <c r="D103" i="9"/>
  <c r="D113" i="9"/>
  <c r="D136" i="9"/>
  <c r="D138" i="9"/>
  <c r="D139" i="9"/>
  <c r="D46" i="9"/>
  <c r="D51" i="9"/>
  <c r="B144" i="6"/>
  <c r="D144" i="6"/>
  <c r="C28" i="4"/>
  <c r="C15" i="4"/>
  <c r="C25" i="6"/>
  <c r="G23" i="6"/>
  <c r="G25" i="6"/>
  <c r="D110" i="9"/>
  <c r="F27" i="17"/>
  <c r="C103" i="9"/>
  <c r="C100" i="9"/>
  <c r="G7" i="6"/>
  <c r="G50" i="6"/>
  <c r="D55" i="9"/>
  <c r="D26" i="9"/>
  <c r="G27" i="9"/>
  <c r="D62" i="9"/>
  <c r="D128" i="9"/>
  <c r="D130" i="9"/>
  <c r="D131" i="9"/>
  <c r="D27" i="9"/>
  <c r="D29" i="9"/>
  <c r="F4" i="17"/>
  <c r="C120" i="9"/>
  <c r="C122" i="9"/>
  <c r="C123" i="9"/>
  <c r="C27" i="9"/>
  <c r="C29" i="9"/>
  <c r="B100" i="9"/>
  <c r="B136" i="9"/>
  <c r="B138" i="9"/>
  <c r="B139" i="9"/>
  <c r="B25" i="6"/>
  <c r="C74" i="6"/>
  <c r="D74" i="6"/>
  <c r="G136" i="9"/>
  <c r="G138" i="9"/>
  <c r="G139" i="9"/>
  <c r="I27" i="17"/>
  <c r="C113" i="9"/>
  <c r="C110" i="9"/>
  <c r="E27" i="17"/>
  <c r="D64" i="9"/>
  <c r="D65" i="9"/>
  <c r="D37" i="9"/>
  <c r="F14" i="17"/>
  <c r="D40" i="9"/>
  <c r="G120" i="9"/>
  <c r="G122" i="9"/>
  <c r="G123" i="9"/>
  <c r="G26" i="9"/>
  <c r="D67" i="9"/>
  <c r="D74" i="9"/>
  <c r="G29" i="9"/>
  <c r="E14" i="17"/>
  <c r="E4" i="17"/>
  <c r="C40" i="9"/>
  <c r="B103" i="9"/>
  <c r="B110" i="9"/>
  <c r="B27" i="9"/>
  <c r="B29" i="9"/>
  <c r="B26" i="9"/>
  <c r="B120" i="9"/>
  <c r="B122" i="9"/>
  <c r="B123" i="9"/>
  <c r="B127" i="9"/>
  <c r="C46" i="9"/>
  <c r="C47" i="9"/>
  <c r="C48" i="9"/>
  <c r="C49" i="9"/>
  <c r="G49" i="9"/>
  <c r="C50" i="9"/>
  <c r="G50" i="9"/>
  <c r="G73" i="9"/>
  <c r="C53" i="9"/>
  <c r="G53" i="9"/>
  <c r="C56" i="9"/>
  <c r="G56" i="9"/>
  <c r="C57" i="9"/>
  <c r="G57" i="9"/>
  <c r="C58" i="9"/>
  <c r="G58" i="9"/>
  <c r="G59" i="9"/>
  <c r="C63" i="9"/>
  <c r="C66" i="9"/>
  <c r="C69" i="9"/>
  <c r="C71" i="9"/>
  <c r="C73" i="9"/>
  <c r="C127" i="9"/>
  <c r="C65" i="9"/>
  <c r="C67" i="9"/>
  <c r="G48" i="9"/>
  <c r="G51" i="9"/>
  <c r="G55" i="9"/>
  <c r="G62" i="9"/>
  <c r="G65" i="9"/>
  <c r="G67" i="9"/>
  <c r="G77" i="9"/>
  <c r="C51" i="9"/>
  <c r="G37" i="9"/>
  <c r="G40" i="9"/>
  <c r="C129" i="9"/>
  <c r="G66" i="9"/>
  <c r="G129" i="9"/>
  <c r="C128" i="9"/>
  <c r="I4" i="17"/>
  <c r="I14" i="17"/>
  <c r="D4" i="17"/>
  <c r="B37" i="9"/>
  <c r="D14" i="17"/>
  <c r="B40" i="9"/>
  <c r="B67" i="9"/>
  <c r="B74" i="9"/>
  <c r="D27" i="17"/>
  <c r="B113" i="9"/>
  <c r="B129" i="9"/>
  <c r="B65" i="9"/>
  <c r="C74" i="9"/>
  <c r="C77" i="9"/>
  <c r="D77" i="9"/>
  <c r="C130" i="9"/>
  <c r="B77" i="9"/>
  <c r="G64" i="9"/>
  <c r="G128" i="9"/>
  <c r="G130" i="9"/>
  <c r="G131" i="9"/>
  <c r="G74" i="9"/>
  <c r="B64" i="9"/>
  <c r="B128" i="9"/>
  <c r="B130" i="9"/>
  <c r="B131" i="9"/>
  <c r="J4" i="2"/>
  <c r="H5" i="2"/>
  <c r="G5" i="2"/>
  <c r="F5" i="2"/>
  <c r="E5" i="2"/>
  <c r="D5" i="2"/>
  <c r="J5" i="2"/>
  <c r="J24" i="2"/>
  <c r="L30" i="3"/>
  <c r="L27" i="3"/>
  <c r="E21" i="2"/>
  <c r="F21" i="2"/>
  <c r="G21" i="2"/>
  <c r="H21" i="2"/>
  <c r="D21" i="2"/>
  <c r="B21" i="2"/>
  <c r="B28" i="2"/>
  <c r="J19" i="2"/>
  <c r="J18" i="2"/>
  <c r="J17" i="2"/>
  <c r="H15" i="2"/>
  <c r="G15" i="2"/>
  <c r="F15" i="2"/>
  <c r="F22" i="2"/>
  <c r="F23" i="2"/>
  <c r="E15" i="2"/>
  <c r="D15" i="2"/>
  <c r="J13" i="2"/>
  <c r="H11" i="2"/>
  <c r="G11" i="2"/>
  <c r="F11" i="2"/>
  <c r="E11" i="2"/>
  <c r="D11" i="2"/>
  <c r="B11" i="2"/>
  <c r="J10" i="2"/>
  <c r="J9" i="2"/>
  <c r="J8" i="2"/>
  <c r="J6" i="2"/>
  <c r="B6" i="2"/>
  <c r="L44" i="3"/>
  <c r="J102" i="9"/>
  <c r="D22" i="2"/>
  <c r="D23" i="2"/>
  <c r="L13" i="3"/>
  <c r="J11" i="2"/>
  <c r="H22" i="2"/>
  <c r="H23" i="2"/>
  <c r="E22" i="2"/>
  <c r="E23" i="2"/>
  <c r="G22" i="2"/>
  <c r="G23" i="2"/>
  <c r="J21" i="2"/>
  <c r="J28" i="2"/>
  <c r="B15" i="2"/>
  <c r="B22" i="2"/>
  <c r="B27" i="2"/>
  <c r="J15" i="2"/>
  <c r="J137" i="9"/>
  <c r="J138" i="9"/>
  <c r="J139" i="9"/>
  <c r="J100" i="9"/>
  <c r="J66" i="9"/>
  <c r="J103" i="9"/>
  <c r="B35" i="3"/>
  <c r="L17" i="3"/>
  <c r="L23" i="3"/>
  <c r="L26" i="3"/>
  <c r="L28" i="3"/>
  <c r="L35" i="3"/>
  <c r="B43" i="3"/>
  <c r="B45" i="3"/>
  <c r="B46" i="3"/>
  <c r="B25" i="3"/>
  <c r="J23" i="2"/>
  <c r="J22" i="2"/>
  <c r="J27" i="2"/>
  <c r="J31" i="2"/>
  <c r="J33" i="2"/>
  <c r="B23" i="2"/>
  <c r="B31" i="2"/>
  <c r="B33" i="2"/>
  <c r="J113" i="9"/>
  <c r="J110" i="9"/>
  <c r="L27" i="17"/>
  <c r="J129" i="9"/>
  <c r="J130" i="9"/>
  <c r="J67" i="9"/>
  <c r="L38" i="3"/>
  <c r="L43" i="3"/>
  <c r="L45" i="3"/>
  <c r="L46" i="3"/>
  <c r="L25" i="3"/>
  <c r="J74" i="9"/>
  <c r="J77" i="9"/>
  <c r="B74" i="6"/>
  <c r="B72" i="6"/>
  <c r="G26" i="6"/>
  <c r="B26" i="6"/>
  <c r="B119" i="6"/>
  <c r="C119" i="6"/>
  <c r="C26" i="6"/>
  <c r="G119" i="6"/>
  <c r="E119" i="6"/>
  <c r="D119" i="6"/>
  <c r="D26" i="6"/>
  <c r="F119" i="6"/>
  <c r="B50" i="6"/>
  <c r="B48" i="6"/>
  <c r="C131" i="9"/>
</calcChain>
</file>

<file path=xl/sharedStrings.xml><?xml version="1.0" encoding="utf-8"?>
<sst xmlns="http://schemas.openxmlformats.org/spreadsheetml/2006/main" count="858" uniqueCount="268">
  <si>
    <t>Fee Revenue</t>
  </si>
  <si>
    <t>Pass through revenue</t>
  </si>
  <si>
    <t>Total Revenue</t>
  </si>
  <si>
    <t>Cost of Services</t>
  </si>
  <si>
    <t>Operating, Administrative and other</t>
  </si>
  <si>
    <t>D&amp;A</t>
  </si>
  <si>
    <t>Total costs and expenses</t>
  </si>
  <si>
    <t>Gain on disposition of real estate</t>
  </si>
  <si>
    <t>Operating income</t>
  </si>
  <si>
    <t>Equity from unconsolidated</t>
  </si>
  <si>
    <t>Other income</t>
  </si>
  <si>
    <t>Interest income</t>
  </si>
  <si>
    <t>Interest expense</t>
  </si>
  <si>
    <t>Profit before tax</t>
  </si>
  <si>
    <t>Taxes</t>
  </si>
  <si>
    <t>Net Income</t>
  </si>
  <si>
    <t>Non-controlling</t>
  </si>
  <si>
    <t>Adjusted EBITDA</t>
  </si>
  <si>
    <t>EBITDA</t>
  </si>
  <si>
    <t>Americas</t>
  </si>
  <si>
    <t>EMEA</t>
  </si>
  <si>
    <t>Global Investors</t>
  </si>
  <si>
    <t>Asia Pacific</t>
  </si>
  <si>
    <t>Consolidated</t>
  </si>
  <si>
    <t>Add D&amp;A</t>
  </si>
  <si>
    <t>Segments</t>
  </si>
  <si>
    <t>Adjustments</t>
  </si>
  <si>
    <t>Sales</t>
  </si>
  <si>
    <t>Leasing</t>
  </si>
  <si>
    <t>Other</t>
  </si>
  <si>
    <t>Devp. Services</t>
  </si>
  <si>
    <t>Valuation</t>
  </si>
  <si>
    <t>Carried Interest</t>
  </si>
  <si>
    <t>Q2 2017</t>
  </si>
  <si>
    <t>Q1 2017</t>
  </si>
  <si>
    <t>Global Investors AUM</t>
  </si>
  <si>
    <t>Reconciliation to GAAP Net Income</t>
  </si>
  <si>
    <t>Pass through costs also recognized as revenue</t>
  </si>
  <si>
    <t>Pro-forma Revenue</t>
  </si>
  <si>
    <t xml:space="preserve">Adjustments to </t>
  </si>
  <si>
    <t>Q3 2017</t>
  </si>
  <si>
    <t>Receivables, net</t>
  </si>
  <si>
    <t>Total Assets</t>
  </si>
  <si>
    <t>Total Liabilities</t>
  </si>
  <si>
    <t>Green Tabs</t>
  </si>
  <si>
    <t>I propose we include these schedules as a replacement for current schedules within the press release</t>
  </si>
  <si>
    <t>Red numbers</t>
  </si>
  <si>
    <t>Blue Tabs</t>
  </si>
  <si>
    <t>I propose we provide this detail as an Excel file, released at the same time as our press release</t>
  </si>
  <si>
    <t>Yellow highlights</t>
  </si>
  <si>
    <t>Figures available, but we have not yet pulled these as part of the draft analysis</t>
  </si>
  <si>
    <t>Public company examples</t>
  </si>
  <si>
    <t>Accenture</t>
  </si>
  <si>
    <t>Microsoft</t>
  </si>
  <si>
    <t>Netflix</t>
  </si>
  <si>
    <t>AT&amp;T</t>
  </si>
  <si>
    <t>https://investors.att.com/financial-reports/quarterly-earnings/2017</t>
  </si>
  <si>
    <t>https://www.microsoft.com/en-us/Investor/earnings/FY-2017-Q4/press-release-webcast</t>
  </si>
  <si>
    <t>https://ir.netflix.com/results.cfm</t>
  </si>
  <si>
    <t>http://investor.accenture.com/~/media/Files/A/Accenture-IR/investor-toolkit/accenture-supporting-materials-q3fy17.pdf</t>
  </si>
  <si>
    <t>Cognizant</t>
  </si>
  <si>
    <t>http://apps.indigotools.com/IR/IAC/?Ticker=CTSH&amp;Exchange=NASDAQGS</t>
  </si>
  <si>
    <t>BNY Mellon</t>
  </si>
  <si>
    <t>https://www.bnymellon.com/us/en/investor-relations/financial-reports.jsp</t>
  </si>
  <si>
    <t>http://apps.indigotools.com/IR/IAC/?Ticker=BA&amp;Exchange=NYSE</t>
  </si>
  <si>
    <t>Boeing</t>
  </si>
  <si>
    <t>Verizon</t>
  </si>
  <si>
    <t>http://www.verizon.com/about/investors/quarterly-reports/2q-2017-quarter-earnings-conference-call-webcast</t>
  </si>
  <si>
    <t>These numbers have not been specifically disclosed. Most often this represents segment detail we have only disclosed at a consolidated level</t>
  </si>
  <si>
    <t>This detail may or may not be required re: reconciling to GAAP net income</t>
  </si>
  <si>
    <t>Note: This would replace current Segment Results tables. We would need four tables (Current quarter, prior year quarter, current YTD, prior YTD)</t>
  </si>
  <si>
    <t>Where I need help</t>
  </si>
  <si>
    <t>Populating the proposed tables with accurate data from accounting</t>
  </si>
  <si>
    <t>Formatting new tables into current press release and earnings PDF</t>
  </si>
  <si>
    <t>Adding appropriate footnotes and definitions to all schedules, as required</t>
  </si>
  <si>
    <t>Additional topics to discuss</t>
  </si>
  <si>
    <t xml:space="preserve">How will revenue recognition changes affect this disclosure? </t>
  </si>
  <si>
    <t xml:space="preserve">How would changes in overhead allocation affect this disclosure? </t>
  </si>
  <si>
    <t xml:space="preserve">Separate loan servicing from commercial mortgage services - footnote that loan servicing doesn't include OMSR income </t>
  </si>
  <si>
    <t xml:space="preserve">Should we include an "Adjusted Operating Income" line that adds equity income, noncontrolling, and other income to the current definition of GAAP operating income? </t>
  </si>
  <si>
    <t xml:space="preserve">How easy will this be to update going forward? How frequently should we provide it? </t>
  </si>
  <si>
    <t xml:space="preserve">Can we provide GI AUM on a local FX basis? </t>
  </si>
  <si>
    <t>Loan Servicing</t>
  </si>
  <si>
    <t>Depreciation &amp; Amortization</t>
  </si>
  <si>
    <t>Non-Controlling Interests</t>
  </si>
  <si>
    <t xml:space="preserve"> </t>
  </si>
  <si>
    <t>Adjustments To EBITDA</t>
  </si>
  <si>
    <t>Cash and Cash Equivalents</t>
  </si>
  <si>
    <t>Restricted Cash</t>
  </si>
  <si>
    <t>Warehouse Receivables</t>
  </si>
  <si>
    <t>Property and Equipment, net</t>
  </si>
  <si>
    <t>Goodwill and Other Intangibles, net</t>
  </si>
  <si>
    <t>Investments In and Advances To Unconsolidated Subs</t>
  </si>
  <si>
    <t>Other Assets, net</t>
  </si>
  <si>
    <t>Current Liabilities, ex-debt</t>
  </si>
  <si>
    <t>Revolving Credit Facility</t>
  </si>
  <si>
    <t>Senior Term Loans, net</t>
  </si>
  <si>
    <t>Senior Notes, net</t>
  </si>
  <si>
    <t>Other Debt</t>
  </si>
  <si>
    <t>Other Long-term Liabilities</t>
  </si>
  <si>
    <t>CBRE Group, Inc. Stockholders' Equity</t>
  </si>
  <si>
    <t>(1) Pipeline deals are projects we are pursuing which we believe have a greater than 50% chance of closing or where land has been acquired and the projected construction start is more than 12 months out.</t>
  </si>
  <si>
    <t>(2) In Process figures include Long-Term Operating Assets (LTOA). LTOA are projects that have achieved a stabilized level of occupancy or have been held 18-24 months following shell completion or acquisition.</t>
  </si>
  <si>
    <t>(1) Calculation of tax rate adjusts profit before taxes to remove the portion attributable to non-controlling interests as noted below:</t>
  </si>
  <si>
    <t>Profit Before Taxes</t>
  </si>
  <si>
    <t>Taxes (A)</t>
  </si>
  <si>
    <t>Profit Before Taxes, excluding non-controlling interests (B)</t>
  </si>
  <si>
    <t>Effective Tax Rate (A/B)</t>
  </si>
  <si>
    <t>Non-GAAP Financial Measures</t>
  </si>
  <si>
    <t>The following measures are considered “non-GAAP financial measures” under SEC guidelines:</t>
  </si>
  <si>
    <t> </t>
  </si>
  <si>
    <t>(i)</t>
  </si>
  <si>
    <t>Fee revenue</t>
  </si>
  <si>
    <t>(ii)</t>
  </si>
  <si>
    <t>Net income attributable to CBRE Group, Inc., as adjusted (which we also refer to as “adjusted net income”)</t>
  </si>
  <si>
    <t>(iii)</t>
  </si>
  <si>
    <t>Diluted income per share attributable to CBRE Group, Inc. shareholders, as adjusted (which we also refer to as “adjusted earnings per share” or “adjusted EPS”)</t>
  </si>
  <si>
    <t>(iv)</t>
  </si>
  <si>
    <t>EBITDA and adjusted EBITDA</t>
  </si>
  <si>
    <t>These measures are not recognized measurements under United States generally accepted accounting principles, or “GAAP.”  When analyzing our operating performance, investors should use them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t>
  </si>
  <si>
    <t>Our management generally uses these non-GAAP financial measures to evaluate operating performance and for other discretionary purposes.  The company believes that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t>
  </si>
  <si>
    <t>With respect to fee revenue:  the company believes that investors may find this measure useful to analyze the financial performance of our Occupier Outsourcing and Property Management business lines and our business generally.   Fee revenue excludes costs reimbursable by clients, and as such provides greater visibility into the underlying performance of our business.</t>
  </si>
  <si>
    <t>With respect to adjusted net income, adjusted EPS, EBITDA and adjusted EBITDA: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acquisitions—and in the case of EBITDA and adjusted EBITDA—the effects of financings and income tax and the accounting effects of capital spending.  All of these measures may vary for different companies for reasons unrelated to overall operating performance.  In the case of EBITDA and adjusted EBITDA, these measures are not intended to be measures of free cash flow for our management’s discretionary use because they do not consider cash requirements such as tax and debt service payments.  The EBITDA and adjusted EBITDA measures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and making certain restricted payments.  The company also uses adjusted EBITDA and adjusted EPS as significant components when measuring our operating performance under our employee incentive compensation programs.</t>
  </si>
  <si>
    <t>GAAP                           Consolidated</t>
  </si>
  <si>
    <t>Adjusted Consolidated</t>
  </si>
  <si>
    <t>Operating Results</t>
  </si>
  <si>
    <t>Adjustments:</t>
  </si>
  <si>
    <t>Operating income (loss)</t>
  </si>
  <si>
    <t xml:space="preserve">Depreciation and amortization </t>
  </si>
  <si>
    <t xml:space="preserve">Operating, administrative
   and other </t>
  </si>
  <si>
    <t xml:space="preserve">Cost of services </t>
  </si>
  <si>
    <t xml:space="preserve">Costs and expenses: </t>
  </si>
  <si>
    <t>Total revenue</t>
  </si>
  <si>
    <t>Pass through costs also
   recognized as revenue</t>
  </si>
  <si>
    <t>Revenue:</t>
  </si>
  <si>
    <t>Services</t>
  </si>
  <si>
    <t>Management</t>
  </si>
  <si>
    <t>Development</t>
  </si>
  <si>
    <t>Investment</t>
  </si>
  <si>
    <t>Global</t>
  </si>
  <si>
    <t>Less: Net income attributable to non-controlling interests</t>
  </si>
  <si>
    <t>Add:</t>
  </si>
  <si>
    <t>Cost of services</t>
  </si>
  <si>
    <t>Operating, administrative and other</t>
  </si>
  <si>
    <t>Depreciation and amortization</t>
  </si>
  <si>
    <t>Equity income from unconsolidated subsidiaries</t>
  </si>
  <si>
    <t>Income before provision for income taxes</t>
  </si>
  <si>
    <t>Provision for income taxes</t>
  </si>
  <si>
    <t>Net income</t>
  </si>
  <si>
    <t xml:space="preserve">Net income attributable to CBRE Group, Inc. </t>
  </si>
  <si>
    <t>Less: Interest income</t>
  </si>
  <si>
    <t>Weighted avg. shares outstanding for diluted EPS</t>
  </si>
  <si>
    <t>Diluted EPS attributed to CBRE Group, Inc.</t>
  </si>
  <si>
    <t>Add-back: Depreciation and amortization</t>
  </si>
  <si>
    <t>Less: Net income (loss) attributable to non-controlling interests</t>
  </si>
  <si>
    <t>Adjusted EBITDA margin (fee revenue)</t>
  </si>
  <si>
    <t>Occupier outsourcing</t>
  </si>
  <si>
    <t>Property management</t>
  </si>
  <si>
    <t>Loan servicing</t>
  </si>
  <si>
    <t>Commercial mortgage origination</t>
  </si>
  <si>
    <t>Total fee revenue</t>
  </si>
  <si>
    <t>Asset management</t>
  </si>
  <si>
    <t>Acquisition, disposition, incentive &amp; other</t>
  </si>
  <si>
    <t>Carried interest</t>
  </si>
  <si>
    <t>Write-off of financing costs</t>
  </si>
  <si>
    <t xml:space="preserve">Adjustments to net income attributable to CBRE Group, Inc. </t>
  </si>
  <si>
    <t>Adjustments to diluted EPS attributed to CBRE Group, Inc.</t>
  </si>
  <si>
    <t>Other income (loss)</t>
  </si>
  <si>
    <t>Equity income from unconsolidated entities</t>
  </si>
  <si>
    <t xml:space="preserve">Less: </t>
  </si>
  <si>
    <t>Non-controlling interest</t>
  </si>
  <si>
    <t>Less:</t>
  </si>
  <si>
    <t>Net income attributable to CBRE Group, Inc.</t>
  </si>
  <si>
    <t xml:space="preserve">     Depreciation and amortization</t>
  </si>
  <si>
    <t xml:space="preserve">     Interest expense</t>
  </si>
  <si>
    <t xml:space="preserve">     Provision for income taxes</t>
  </si>
  <si>
    <t xml:space="preserve">     Interest income</t>
  </si>
  <si>
    <t xml:space="preserve">        to align with the timing of associated revenue</t>
  </si>
  <si>
    <t>($ in millions)</t>
  </si>
  <si>
    <t xml:space="preserve">Reconciliation of net income to adjusted EBITDA </t>
  </si>
  <si>
    <t>EQUITY</t>
  </si>
  <si>
    <t>TOTAL EQUITY</t>
  </si>
  <si>
    <t>TOTAL LIABILITIES AND EQUITY</t>
  </si>
  <si>
    <t>LIABILITIES</t>
  </si>
  <si>
    <t>ASSETS</t>
  </si>
  <si>
    <t>($ in millions, except share data)</t>
  </si>
  <si>
    <r>
      <t xml:space="preserve">Tax rate </t>
    </r>
    <r>
      <rPr>
        <sz val="8"/>
        <color theme="1"/>
        <rFont val="Arial"/>
        <family val="2"/>
      </rPr>
      <t>(1)</t>
    </r>
  </si>
  <si>
    <t>($ in billions)</t>
  </si>
  <si>
    <r>
      <t xml:space="preserve">Development Services Pipeline </t>
    </r>
    <r>
      <rPr>
        <b/>
        <sz val="8"/>
        <color theme="1"/>
        <rFont val="Arial"/>
        <family val="2"/>
      </rPr>
      <t>(1)</t>
    </r>
  </si>
  <si>
    <r>
      <t xml:space="preserve">Development Services In Process </t>
    </r>
    <r>
      <rPr>
        <b/>
        <sz val="8"/>
        <color theme="1"/>
        <rFont val="Arial"/>
        <family val="2"/>
      </rPr>
      <t>(2)</t>
    </r>
  </si>
  <si>
    <t>Segment Results</t>
  </si>
  <si>
    <t xml:space="preserve">     Integration and other costs related to acquisitions</t>
  </si>
  <si>
    <t xml:space="preserve">     Cost-elimination expenses</t>
  </si>
  <si>
    <r>
      <t xml:space="preserve">Adjustments </t>
    </r>
    <r>
      <rPr>
        <sz val="8"/>
        <color theme="1"/>
        <rFont val="Arial"/>
        <family val="2"/>
      </rPr>
      <t>(1)</t>
    </r>
  </si>
  <si>
    <t>CBRE SEGMENT TOTAL</t>
  </si>
  <si>
    <t>AMERICAS</t>
  </si>
  <si>
    <t>ASIA PACIFIC</t>
  </si>
  <si>
    <t>INVESTMENT MANAGEMENT</t>
  </si>
  <si>
    <t>DEVELOPMENT SERVICES</t>
  </si>
  <si>
    <t>Segment EBITDA Detail History</t>
  </si>
  <si>
    <t>Segment Revenue Detail History</t>
  </si>
  <si>
    <t>GLOBAL INVESTMENT MANAGEMENT</t>
  </si>
  <si>
    <t>AMERICAS (LOCAL CURRENCY)</t>
  </si>
  <si>
    <t>AMERICAS (US DOLLAR)</t>
  </si>
  <si>
    <t>EMEA (LOCAL CURRENCY)</t>
  </si>
  <si>
    <t>EMEA (US DOLLAR)</t>
  </si>
  <si>
    <t>ASIA PACIFIC (LOCAL CURRENCY)</t>
  </si>
  <si>
    <t>ASIA PACIFIC (US DOLLAR)</t>
  </si>
  <si>
    <t>GLOBAL INVESTMENT MANAGEMENT (LOCAL CURRENCY)</t>
  </si>
  <si>
    <t>GLOBAL INVESTMENT MANAGEMENT (US DOLLAR)</t>
  </si>
  <si>
    <t>DEVELOPMENT SERVICES (US DOLLAR)</t>
  </si>
  <si>
    <t>GAAP CONSOLIDATED INCOME STATEMENT</t>
  </si>
  <si>
    <r>
      <t xml:space="preserve">ADJUSTMENTS TO GAAP CONSOLIDATED </t>
    </r>
    <r>
      <rPr>
        <b/>
        <sz val="8"/>
        <color theme="1"/>
        <rFont val="Arial"/>
        <family val="2"/>
      </rPr>
      <t>(2)</t>
    </r>
  </si>
  <si>
    <t>ADJUSTED CONSOLIDATED INCOME STATEMENT</t>
  </si>
  <si>
    <t>ADJUSTMENTS TO GAAP CONSOLIDATED</t>
  </si>
  <si>
    <t>Balance Sheet History</t>
  </si>
  <si>
    <t>Income Statement History</t>
  </si>
  <si>
    <t>Investment Segments Detail</t>
  </si>
  <si>
    <t>Less: Net income attributable to   
   non-controlling interests</t>
  </si>
  <si>
    <t>DEVELOPMENT SERVICES (LOCAL CURRENCY)</t>
  </si>
  <si>
    <t>Adjusted net income attributable to CBRE Group, Inc.</t>
  </si>
  <si>
    <t>Q4 2017</t>
  </si>
  <si>
    <t>Q1 2018</t>
  </si>
  <si>
    <t>Q2 2018</t>
  </si>
  <si>
    <t>Restated</t>
  </si>
  <si>
    <t xml:space="preserve">Local currency percent changes are non-GAAP measures.  These percent changes are calculated by comparing current year quarter results at </t>
  </si>
  <si>
    <t>prior year quarter exchange rates versus prior year quarter results. For example, Q1 2018 compares to Q1 2017 results at Q1 2017 exchange rates.</t>
  </si>
  <si>
    <t>Due to rounding, numbers presented throughout this document may not add up precisely to the totals provided and percentages may not precisely reflect the</t>
  </si>
  <si>
    <t>absolute figures.</t>
  </si>
  <si>
    <t>We adopted new accounting standards related to revenue recognition in the first quarter of 2018 (retroactively effective January 1, 2016).</t>
  </si>
  <si>
    <t>Only prior periods as required by the new standard have been restated to reflect adoption of these new standards. This includes FY 2016 and the four quarters and FY for 2017.</t>
  </si>
  <si>
    <t>We do not provide growth percentages for any periods where the comparable prior period has not been restated (i.e., no growth rates provided on FY 2016 data as FY 2015</t>
  </si>
  <si>
    <t>was not restated; no growth rates provided on Q1 2017 as Q1 2016 was not restated [just FY 2016 was restated], etc.).</t>
  </si>
  <si>
    <t>Less: Net (loss) income attributable to   
   non-controlling interests</t>
  </si>
  <si>
    <t xml:space="preserve">  </t>
  </si>
  <si>
    <r>
      <t xml:space="preserve">Warehouse Lines of Credit                                                    </t>
    </r>
    <r>
      <rPr>
        <sz val="8"/>
        <color theme="1"/>
        <rFont val="Arial"/>
        <family val="2"/>
      </rPr>
      <t>(which fund loans that U.S. Government Sponsored Enterprises have committed to purchase)</t>
    </r>
  </si>
  <si>
    <t>N/A</t>
  </si>
  <si>
    <t>Operating loss</t>
  </si>
  <si>
    <t>Write-off of financing costs on extinguished debt</t>
  </si>
  <si>
    <t>N/M</t>
  </si>
  <si>
    <t>N/M = Not Meaningful</t>
  </si>
  <si>
    <t>(3) Tax rate for Q4 2017 and FY 2017 on a GAAP basis is unusually high given one-time impact associated with U.S. tax reform.</t>
  </si>
  <si>
    <t xml:space="preserve">     Write-off of financing costs on extinguished debt</t>
  </si>
  <si>
    <t xml:space="preserve">     Carried interest incentive compensation (reversal) expense</t>
  </si>
  <si>
    <t>CBRE Q3 2018 Supplemental Disclosure</t>
  </si>
  <si>
    <t>For The Three Months Ended September 30, 2018</t>
  </si>
  <si>
    <t>Q3 2018</t>
  </si>
  <si>
    <t>One-time gain</t>
  </si>
  <si>
    <t>Reorganization costs</t>
  </si>
  <si>
    <t>Cost incurred in connection with litigation settlement</t>
  </si>
  <si>
    <t>Integration and other costs related to acquisitions</t>
  </si>
  <si>
    <t>Costs incurred in connection with a litigation settlement</t>
  </si>
  <si>
    <t>Carried interest incentive compensation expense to align with the timing of associated revenue</t>
  </si>
  <si>
    <t xml:space="preserve">     Reorganization costs</t>
  </si>
  <si>
    <t xml:space="preserve">     Costs incurred in connection with litgation settlement</t>
  </si>
  <si>
    <t>Other (loss) income</t>
  </si>
  <si>
    <t xml:space="preserve">(1) Adjustments include certain carried interest compensation expense (reversal) to align with the timing of associated revenue, reorganization costs, integration and other costs (gains) related to </t>
  </si>
  <si>
    <t>acquisitions, cost-elimination expenses and other non-recurring costs.</t>
  </si>
  <si>
    <r>
      <t xml:space="preserve">Adjusted revenue </t>
    </r>
    <r>
      <rPr>
        <sz val="8"/>
        <color theme="1"/>
        <rFont val="Arial"/>
        <family val="2"/>
      </rPr>
      <t>(1)</t>
    </r>
  </si>
  <si>
    <t>(1) Adjusted revenue is revenue plus equity income from unconsolidated subsidiaries and gain on disposition of real estate, net of non-controlling interest.  We believe that investors may find this measure useful to analyze the financial performance of our Development Services segment because it is more reflective of its total operations.</t>
  </si>
  <si>
    <t>Adjusted Revenue</t>
  </si>
  <si>
    <t>Adjusted revenue</t>
  </si>
  <si>
    <t>Adjusted EBITDA margin (adjusted revenue)</t>
  </si>
  <si>
    <t>One-time gain associated with remeasuring an investment in unconsolidated subsidiary to fair value as of the date the remaining controlling interest was acquired</t>
  </si>
  <si>
    <t>(2) Adjustments include non-cash depreciation &amp; amortization expense related to certain assets attributable to acquisitions, reorganization expenses, certain carried interest compensation expense (reversal) to align with the timing of associated revenue, integration and other costs (gain) related to acquisitions, cost-elimination expenses and other non-recurring costs, as well as the associated impact to provision for income taxes for these charges.  For Q4 2017, FY 2017 and Q1 2018 also includes removal of tax impact associated with U.S. tax reform.</t>
  </si>
  <si>
    <t xml:space="preserve">        remaining controlling interest was acquired</t>
  </si>
  <si>
    <t xml:space="preserve">        unconsolidated subsidiary to fair value as of the date the</t>
  </si>
  <si>
    <t xml:space="preserve">     One-time gain associated with remeasuring an investment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</si>
</sst>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_(* \(#,##0\);_(* &quot;-&quot;_);_(@_)"/>
    <numFmt numFmtId="44" formatCode="_(&quot;$&quot;* #,##0.00_);_(&quot;$&quot;* \(#,##0.00\);_(&quot;$&quot;* &quot;-&quot;??_);_(@_)"/>
    <numFmt numFmtId="43" formatCode="_(* #,##0.00_);_(* \(#,##0.00\);_(* &quot;-&quot;??_);_(@_)"/>
    <numFmt numFmtId="164" formatCode="#,##0.0"/>
    <numFmt numFmtId="165" formatCode="0.0%"/>
    <numFmt numFmtId="166" formatCode="_(* #,##0.0_);_(* \(#,##0.0\);_(* &quot;-&quot;??_);_(@_)"/>
    <numFmt numFmtId="167" formatCode="0.0"/>
    <numFmt numFmtId="168" formatCode="_(* #,##0.0_);_(* \(#,##0.0\);_(* &quot;-&quot;?_);_(@_)"/>
    <numFmt numFmtId="169" formatCode="_(* #,##0_);_(* \(#,##0\);_(* &quot;-&quot;??_);_(@_)"/>
    <numFmt numFmtId="170" formatCode="_(&quot;$&quot;* #,##0_);_(&quot;$&quot;* \(#,##0\);_(&quot;$&quot;* &quot;-&quot;??_);_(@_)"/>
    <numFmt numFmtId="171" formatCode="_(&quot;$&quot;* #,##0.0_);_(&quot;$&quot;* \(#,##0.0\);_(&quot;$&quot;* &quot;-&quot;?_);_(@_)"/>
  </numFmts>
  <fonts count="37">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color theme="1"/>
      <name val="Calibri"/>
      <family val="2"/>
      <scheme val="minor"/>
    </font>
    <font>
      <sz val="11"/>
      <name val="Calibri"/>
      <family val="2"/>
      <scheme val="minor"/>
    </font>
    <font>
      <u/>
      <sz val="11"/>
      <color theme="10"/>
      <name val="Calibri"/>
      <family val="2"/>
      <scheme val="minor"/>
    </font>
    <font>
      <sz val="7.5"/>
      <color rgb="FF7F7F7F"/>
      <name val="Arial"/>
      <family val="2"/>
    </font>
    <font>
      <sz val="7.5"/>
      <color rgb="FF7F7F7F"/>
      <name val="+Mj-Lt"/>
      <charset val="1"/>
    </font>
    <font>
      <sz val="10"/>
      <color rgb="FF000000"/>
      <name val="Times New Roman"/>
      <family val="1"/>
    </font>
    <font>
      <sz val="10"/>
      <color theme="1"/>
      <name val="Times New Roman"/>
      <family val="1"/>
    </font>
    <font>
      <sz val="8"/>
      <color theme="1"/>
      <name val="Times New Roman"/>
      <family val="1"/>
    </font>
    <font>
      <b/>
      <sz val="8"/>
      <color theme="1"/>
      <name val="Times New Roman"/>
      <family val="1"/>
    </font>
    <font>
      <b/>
      <sz val="10"/>
      <color theme="0"/>
      <name val="Times New Roman"/>
      <family val="1"/>
    </font>
    <font>
      <sz val="11"/>
      <color theme="1"/>
      <name val="Arial"/>
      <family val="2"/>
    </font>
    <font>
      <b/>
      <sz val="11"/>
      <color theme="1"/>
      <name val="Arial"/>
      <family val="2"/>
    </font>
    <font>
      <b/>
      <i/>
      <sz val="11"/>
      <color theme="1"/>
      <name val="Arial"/>
      <family val="2"/>
    </font>
    <font>
      <sz val="11"/>
      <name val="Arial"/>
      <family val="2"/>
    </font>
    <font>
      <sz val="11"/>
      <color rgb="FFFF0000"/>
      <name val="Arial"/>
      <family val="2"/>
    </font>
    <font>
      <sz val="8"/>
      <color theme="1"/>
      <name val="Arial"/>
      <family val="2"/>
    </font>
    <font>
      <b/>
      <sz val="11"/>
      <name val="Arial"/>
      <family val="2"/>
    </font>
    <font>
      <i/>
      <sz val="8"/>
      <color rgb="FF333333"/>
      <name val="Arial"/>
      <family val="2"/>
    </font>
    <font>
      <i/>
      <sz val="11"/>
      <color theme="1"/>
      <name val="Arial"/>
      <family val="2"/>
    </font>
    <font>
      <i/>
      <sz val="8"/>
      <color theme="1"/>
      <name val="Arial"/>
      <family val="2"/>
    </font>
    <font>
      <sz val="10"/>
      <color rgb="FF000000"/>
      <name val="Arial"/>
      <family val="2"/>
    </font>
    <font>
      <b/>
      <sz val="11"/>
      <color theme="0"/>
      <name val="Arial"/>
      <family val="2"/>
    </font>
    <font>
      <b/>
      <sz val="8"/>
      <color theme="1"/>
      <name val="Arial"/>
      <family val="2"/>
    </font>
    <font>
      <sz val="10"/>
      <color theme="1"/>
      <name val="Arial"/>
      <family val="2"/>
    </font>
    <font>
      <b/>
      <u/>
      <sz val="10"/>
      <color theme="1"/>
      <name val="Arial"/>
      <family val="2"/>
    </font>
    <font>
      <sz val="11"/>
      <color rgb="FF000000"/>
      <name val="Arial"/>
      <family val="2"/>
    </font>
    <font>
      <sz val="5"/>
      <color rgb="FFFF0000"/>
      <name val="Arial"/>
      <family val="2"/>
    </font>
    <font>
      <sz val="5"/>
      <name val="Arial"/>
      <family val="2"/>
    </font>
    <font>
      <sz val="11"/>
      <color theme="0"/>
      <name val="Arial"/>
      <family val="2"/>
    </font>
    <font>
      <b/>
      <sz val="10"/>
      <name val="Arial"/>
      <family val="2"/>
    </font>
    <font>
      <sz val="10"/>
      <name val="Times New Roman"/>
      <family val="1"/>
    </font>
    <font>
      <i/>
      <sz val="8"/>
      <name val="Arial"/>
      <family val="2"/>
    </font>
    <font>
      <i/>
      <sz val="10"/>
      <color theme="1"/>
      <name val="Arial"/>
      <family val="2"/>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rgb="FFFFFFFF"/>
        <bgColor indexed="64"/>
      </patternFill>
    </fill>
    <fill>
      <patternFill patternType="solid">
        <fgColor rgb="FF006A4D"/>
        <bgColor indexed="64"/>
      </patternFill>
    </fill>
    <fill>
      <patternFill patternType="solid">
        <fgColor rgb="FFBFBFBF"/>
        <bgColor indexed="64"/>
      </patternFill>
    </fill>
    <fill>
      <patternFill patternType="solid">
        <fgColor theme="0" tint="-0.249977111117893"/>
        <bgColor indexed="64"/>
      </patternFill>
    </fill>
  </fills>
  <borders count="16">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double">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bottom style="double">
        <color indexed="64"/>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s>
  <cellStyleXfs count="5">
    <xf numFmtId="0" fontId="0" fillId="0" borderId="0"/>
    <xf numFmtId="43" fontId="4" fillId="0" borderId="0" applyFont="0" applyFill="0" applyBorder="0" applyAlignment="0" applyProtection="0"/>
    <xf numFmtId="0" fontId="6" fillId="0" borderId="0" applyNumberFormat="0" applyFill="0" applyBorder="0" applyAlignment="0" applyProtection="0"/>
    <xf numFmtId="44" fontId="4" fillId="0" borderId="0" applyFont="0" applyFill="0" applyBorder="0" applyAlignment="0" applyProtection="0"/>
    <xf numFmtId="9" fontId="4" fillId="0" borderId="0" applyFont="0" applyFill="0" applyBorder="0" applyAlignment="0" applyProtection="0"/>
  </cellStyleXfs>
  <cellXfs count="493">
    <xf numFmtId="0" fontId="0" fillId="0" borderId="0" xfId="0"/>
    <xf numFmtId="0" fontId="2" fillId="2" borderId="0" xfId="0" applyFont="1" applyFill="1"/>
    <xf numFmtId="0" fontId="0" fillId="2" borderId="0" xfId="0" applyFill="1"/>
    <xf numFmtId="0" fontId="2" fillId="2" borderId="0" xfId="0" applyFont="1" applyFill="1" applyAlignment="1">
      <alignment horizontal="center"/>
    </xf>
    <xf numFmtId="164" fontId="0" fillId="2" borderId="0" xfId="0" applyNumberFormat="1" applyFill="1" applyAlignment="1">
      <alignment horizontal="center"/>
    </xf>
    <xf numFmtId="0" fontId="0" fillId="2" borderId="0" xfId="0" applyFill="1" applyAlignment="1">
      <alignment horizontal="center"/>
    </xf>
    <xf numFmtId="164" fontId="1" fillId="2" borderId="0" xfId="0" applyNumberFormat="1" applyFont="1" applyFill="1" applyAlignment="1">
      <alignment horizontal="center"/>
    </xf>
    <xf numFmtId="0" fontId="0" fillId="2" borderId="0" xfId="0" applyFill="1" applyAlignment="1">
      <alignment horizontal="right"/>
    </xf>
    <xf numFmtId="164" fontId="0" fillId="2" borderId="0" xfId="0" applyNumberFormat="1" applyFill="1"/>
    <xf numFmtId="0" fontId="2" fillId="2" borderId="0" xfId="0" applyFont="1" applyFill="1" applyBorder="1"/>
    <xf numFmtId="14" fontId="2" fillId="2" borderId="1" xfId="0" applyNumberFormat="1" applyFont="1" applyFill="1" applyBorder="1"/>
    <xf numFmtId="0" fontId="2" fillId="2" borderId="1" xfId="0" applyFont="1" applyFill="1" applyBorder="1" applyAlignment="1">
      <alignment horizontal="center"/>
    </xf>
    <xf numFmtId="0" fontId="2" fillId="2" borderId="1" xfId="0" applyFont="1" applyFill="1" applyBorder="1" applyAlignment="1"/>
    <xf numFmtId="0" fontId="0" fillId="2" borderId="0" xfId="0" applyFill="1" applyBorder="1"/>
    <xf numFmtId="0" fontId="2" fillId="3" borderId="0" xfId="0" applyFont="1" applyFill="1"/>
    <xf numFmtId="164" fontId="2" fillId="3" borderId="0" xfId="0" applyNumberFormat="1" applyFont="1" applyFill="1" applyAlignment="1">
      <alignment horizontal="center"/>
    </xf>
    <xf numFmtId="0" fontId="2" fillId="3" borderId="0" xfId="0" applyFont="1" applyFill="1" applyAlignment="1">
      <alignment horizontal="center"/>
    </xf>
    <xf numFmtId="164" fontId="3" fillId="3" borderId="0" xfId="0" applyNumberFormat="1" applyFont="1" applyFill="1" applyAlignment="1">
      <alignment horizontal="center"/>
    </xf>
    <xf numFmtId="0" fontId="0" fillId="2" borderId="1" xfId="0" applyFill="1" applyBorder="1"/>
    <xf numFmtId="2" fontId="0" fillId="2" borderId="0" xfId="0" applyNumberFormat="1" applyFill="1" applyBorder="1"/>
    <xf numFmtId="0" fontId="2" fillId="2" borderId="2" xfId="0" applyFont="1" applyFill="1" applyBorder="1"/>
    <xf numFmtId="164" fontId="2" fillId="2" borderId="2" xfId="0" applyNumberFormat="1" applyFont="1" applyFill="1" applyBorder="1" applyAlignment="1">
      <alignment horizontal="center"/>
    </xf>
    <xf numFmtId="0" fontId="2" fillId="2" borderId="2" xfId="0" applyFont="1" applyFill="1" applyBorder="1" applyAlignment="1">
      <alignment horizontal="center"/>
    </xf>
    <xf numFmtId="0" fontId="0" fillId="2" borderId="3" xfId="0" applyFill="1" applyBorder="1"/>
    <xf numFmtId="0" fontId="0" fillId="2" borderId="0" xfId="0" applyFill="1" applyBorder="1" applyAlignment="1">
      <alignment horizontal="right"/>
    </xf>
    <xf numFmtId="0" fontId="0" fillId="2" borderId="0" xfId="0" applyFont="1" applyFill="1" applyAlignment="1">
      <alignment horizontal="right"/>
    </xf>
    <xf numFmtId="0" fontId="1" fillId="2" borderId="0" xfId="0" applyFont="1" applyFill="1" applyAlignment="1">
      <alignment horizontal="right"/>
    </xf>
    <xf numFmtId="0" fontId="5" fillId="2" borderId="0" xfId="0" applyFont="1" applyFill="1"/>
    <xf numFmtId="0" fontId="5" fillId="2" borderId="0" xfId="0" applyFont="1" applyFill="1" applyBorder="1"/>
    <xf numFmtId="0" fontId="5" fillId="2" borderId="0" xfId="0" applyFont="1" applyFill="1" applyAlignment="1">
      <alignment horizontal="center"/>
    </xf>
    <xf numFmtId="0" fontId="0" fillId="5" borderId="0" xfId="0" applyFill="1" applyAlignment="1">
      <alignment horizontal="right"/>
    </xf>
    <xf numFmtId="0" fontId="0" fillId="6" borderId="0" xfId="0" applyFill="1" applyAlignment="1">
      <alignment horizontal="right"/>
    </xf>
    <xf numFmtId="0" fontId="0" fillId="4" borderId="0" xfId="0" applyFill="1" applyAlignment="1">
      <alignment horizontal="right"/>
    </xf>
    <xf numFmtId="0" fontId="6" fillId="2" borderId="0" xfId="2" applyFill="1"/>
    <xf numFmtId="0" fontId="3" fillId="2" borderId="0" xfId="0" applyFont="1" applyFill="1"/>
    <xf numFmtId="0" fontId="5" fillId="2" borderId="0" xfId="0" applyFont="1" applyFill="1" applyBorder="1" applyAlignment="1">
      <alignment horizontal="center"/>
    </xf>
    <xf numFmtId="0" fontId="0" fillId="2" borderId="0" xfId="0" applyFill="1" applyAlignment="1"/>
    <xf numFmtId="0" fontId="0" fillId="2" borderId="0" xfId="0" applyFill="1" applyBorder="1" applyAlignment="1"/>
    <xf numFmtId="169" fontId="10" fillId="0" borderId="0" xfId="1" applyNumberFormat="1" applyFont="1" applyFill="1" applyAlignment="1"/>
    <xf numFmtId="0" fontId="10" fillId="0" borderId="0" xfId="1" applyNumberFormat="1" applyFont="1" applyFill="1" applyAlignment="1"/>
    <xf numFmtId="170" fontId="10" fillId="0" borderId="0" xfId="3" applyNumberFormat="1" applyFont="1" applyFill="1" applyBorder="1" applyAlignment="1"/>
    <xf numFmtId="169" fontId="10" fillId="0" borderId="0" xfId="1" applyNumberFormat="1" applyFont="1" applyFill="1" applyBorder="1" applyAlignment="1"/>
    <xf numFmtId="169" fontId="10" fillId="0" borderId="0" xfId="1" applyNumberFormat="1" applyFont="1" applyFill="1" applyBorder="1" applyAlignment="1">
      <alignment horizontal="left"/>
    </xf>
    <xf numFmtId="169" fontId="11" fillId="0" borderId="0" xfId="1" applyNumberFormat="1" applyFont="1" applyFill="1" applyAlignment="1"/>
    <xf numFmtId="169" fontId="11" fillId="0" borderId="0" xfId="1" applyNumberFormat="1" applyFont="1" applyFill="1" applyBorder="1" applyAlignment="1"/>
    <xf numFmtId="0" fontId="11" fillId="0" borderId="0" xfId="1" applyNumberFormat="1" applyFont="1" applyFill="1" applyBorder="1" applyAlignment="1"/>
    <xf numFmtId="0" fontId="10" fillId="0" borderId="0" xfId="1" applyNumberFormat="1" applyFont="1" applyFill="1" applyBorder="1" applyAlignment="1"/>
    <xf numFmtId="169" fontId="10" fillId="0" borderId="0" xfId="1" applyNumberFormat="1" applyFont="1" applyFill="1" applyBorder="1" applyAlignment="1">
      <alignment horizontal="center"/>
    </xf>
    <xf numFmtId="169" fontId="12" fillId="0" borderId="0" xfId="1" quotePrefix="1" applyNumberFormat="1" applyFont="1" applyFill="1" applyBorder="1" applyAlignment="1">
      <alignment horizontal="center"/>
    </xf>
    <xf numFmtId="0" fontId="10" fillId="0" borderId="0" xfId="1" applyNumberFormat="1" applyFont="1" applyFill="1" applyBorder="1" applyAlignment="1">
      <alignment horizontal="left"/>
    </xf>
    <xf numFmtId="0" fontId="10" fillId="0" borderId="0" xfId="1" applyNumberFormat="1" applyFont="1" applyFill="1" applyBorder="1" applyAlignment="1">
      <alignment horizontal="left" indent="1"/>
    </xf>
    <xf numFmtId="0" fontId="10" fillId="0" borderId="0" xfId="1" applyNumberFormat="1" applyFont="1" applyFill="1" applyBorder="1" applyAlignment="1">
      <alignment horizontal="left" wrapText="1" indent="1"/>
    </xf>
    <xf numFmtId="0" fontId="10" fillId="0" borderId="0" xfId="1" applyNumberFormat="1" applyFont="1" applyFill="1" applyBorder="1" applyAlignment="1">
      <alignment horizontal="left" indent="3"/>
    </xf>
    <xf numFmtId="0" fontId="10" fillId="0" borderId="0" xfId="1" applyNumberFormat="1" applyFont="1" applyFill="1" applyBorder="1" applyAlignment="1">
      <alignment horizontal="left" wrapText="1"/>
    </xf>
    <xf numFmtId="0" fontId="10" fillId="0" borderId="0" xfId="1" applyNumberFormat="1" applyFont="1" applyFill="1" applyBorder="1" applyAlignment="1">
      <alignment wrapText="1"/>
    </xf>
    <xf numFmtId="0" fontId="13" fillId="0" borderId="0" xfId="1" applyNumberFormat="1" applyFont="1" applyFill="1" applyBorder="1" applyAlignment="1"/>
    <xf numFmtId="169" fontId="13" fillId="0" borderId="0" xfId="1" applyNumberFormat="1" applyFont="1" applyFill="1" applyBorder="1" applyAlignment="1"/>
    <xf numFmtId="169" fontId="13" fillId="0" borderId="0" xfId="1" applyNumberFormat="1" applyFont="1" applyFill="1" applyBorder="1" applyAlignment="1">
      <alignment horizontal="center"/>
    </xf>
    <xf numFmtId="0" fontId="12" fillId="0" borderId="0" xfId="0" applyFont="1" applyFill="1" applyBorder="1" applyAlignment="1">
      <alignment horizontal="center"/>
    </xf>
    <xf numFmtId="0" fontId="8" fillId="0" borderId="0" xfId="0" applyFont="1" applyBorder="1" applyAlignment="1">
      <alignment wrapText="1" readingOrder="1"/>
    </xf>
    <xf numFmtId="0" fontId="0" fillId="0" borderId="0" xfId="1" applyNumberFormat="1" applyFont="1" applyFill="1" applyAlignment="1">
      <alignment horizontal="left" vertical="top" wrapText="1"/>
    </xf>
    <xf numFmtId="0" fontId="7" fillId="0" borderId="0" xfId="0" applyFont="1" applyBorder="1" applyAlignment="1">
      <alignment wrapText="1" readingOrder="1"/>
    </xf>
    <xf numFmtId="0" fontId="0" fillId="2" borderId="9" xfId="0" applyFill="1" applyBorder="1"/>
    <xf numFmtId="0" fontId="0" fillId="2" borderId="0" xfId="0" applyFill="1" applyAlignment="1">
      <alignment wrapText="1"/>
    </xf>
    <xf numFmtId="0" fontId="0" fillId="2" borderId="0" xfId="0" applyFill="1" applyAlignment="1">
      <alignment horizontal="left" wrapText="1"/>
    </xf>
    <xf numFmtId="0" fontId="5" fillId="2" borderId="9" xfId="0" applyFont="1" applyFill="1" applyBorder="1"/>
    <xf numFmtId="0" fontId="9" fillId="7" borderId="0" xfId="0" applyFont="1" applyFill="1" applyBorder="1" applyAlignment="1">
      <alignment wrapText="1"/>
    </xf>
    <xf numFmtId="0" fontId="0" fillId="2" borderId="0" xfId="0" applyFont="1" applyFill="1" applyBorder="1"/>
    <xf numFmtId="0" fontId="0" fillId="2" borderId="0" xfId="0" applyFill="1" applyAlignment="1">
      <alignment horizontal="left"/>
    </xf>
    <xf numFmtId="0" fontId="15" fillId="2" borderId="0" xfId="0" applyFont="1" applyFill="1" applyAlignment="1">
      <alignment horizontal="centerContinuous"/>
    </xf>
    <xf numFmtId="0" fontId="15" fillId="2" borderId="0" xfId="0" applyFont="1" applyFill="1" applyBorder="1" applyAlignment="1">
      <alignment horizontal="centerContinuous"/>
    </xf>
    <xf numFmtId="0" fontId="14" fillId="2" borderId="0" xfId="0" applyFont="1" applyFill="1" applyBorder="1"/>
    <xf numFmtId="0" fontId="16" fillId="2" borderId="0" xfId="0" applyFont="1" applyFill="1" applyAlignment="1">
      <alignment horizontal="centerContinuous"/>
    </xf>
    <xf numFmtId="0" fontId="14" fillId="2" borderId="0" xfId="0" applyFont="1" applyFill="1"/>
    <xf numFmtId="0" fontId="15" fillId="2" borderId="0" xfId="0" applyFont="1" applyFill="1" applyBorder="1" applyAlignment="1">
      <alignment horizontal="center"/>
    </xf>
    <xf numFmtId="0" fontId="15" fillId="2" borderId="0" xfId="0" applyFont="1" applyFill="1" applyBorder="1"/>
    <xf numFmtId="0" fontId="14" fillId="2" borderId="0" xfId="0" applyFont="1" applyFill="1" applyBorder="1" applyAlignment="1">
      <alignment horizontal="center"/>
    </xf>
    <xf numFmtId="168" fontId="17" fillId="2" borderId="1" xfId="0" applyNumberFormat="1" applyFont="1" applyFill="1" applyBorder="1" applyAlignment="1">
      <alignment horizontal="center"/>
    </xf>
    <xf numFmtId="164" fontId="14" fillId="2" borderId="0" xfId="0" applyNumberFormat="1" applyFont="1" applyFill="1" applyBorder="1" applyAlignment="1">
      <alignment horizontal="center"/>
    </xf>
    <xf numFmtId="168" fontId="17" fillId="2" borderId="0" xfId="0" applyNumberFormat="1" applyFont="1" applyFill="1" applyAlignment="1">
      <alignment horizontal="center"/>
    </xf>
    <xf numFmtId="164" fontId="18" fillId="2" borderId="0" xfId="0" applyNumberFormat="1" applyFont="1" applyFill="1" applyBorder="1" applyAlignment="1">
      <alignment horizontal="center"/>
    </xf>
    <xf numFmtId="168" fontId="17" fillId="2" borderId="0" xfId="0" applyNumberFormat="1" applyFont="1" applyFill="1" applyBorder="1" applyAlignment="1">
      <alignment horizontal="center"/>
    </xf>
    <xf numFmtId="0" fontId="14" fillId="2" borderId="0" xfId="0" applyFont="1" applyFill="1" applyBorder="1" applyAlignment="1">
      <alignment horizontal="left"/>
    </xf>
    <xf numFmtId="165" fontId="17" fillId="2" borderId="1" xfId="0" applyNumberFormat="1" applyFont="1" applyFill="1" applyBorder="1" applyAlignment="1">
      <alignment horizontal="right"/>
    </xf>
    <xf numFmtId="164" fontId="17" fillId="2" borderId="1" xfId="0" applyNumberFormat="1" applyFont="1" applyFill="1" applyBorder="1" applyAlignment="1">
      <alignment horizontal="center"/>
    </xf>
    <xf numFmtId="171" fontId="20" fillId="2" borderId="2" xfId="0" applyNumberFormat="1" applyFont="1" applyFill="1" applyBorder="1" applyAlignment="1">
      <alignment horizontal="center"/>
    </xf>
    <xf numFmtId="171" fontId="15" fillId="2" borderId="0" xfId="0" applyNumberFormat="1" applyFont="1" applyFill="1" applyBorder="1" applyAlignment="1">
      <alignment horizontal="center"/>
    </xf>
    <xf numFmtId="164" fontId="15" fillId="2" borderId="0" xfId="0" applyNumberFormat="1" applyFont="1" applyFill="1" applyBorder="1" applyAlignment="1">
      <alignment horizontal="center"/>
    </xf>
    <xf numFmtId="164" fontId="15" fillId="2" borderId="1" xfId="0" applyNumberFormat="1" applyFont="1" applyFill="1" applyBorder="1" applyAlignment="1">
      <alignment horizontal="center"/>
    </xf>
    <xf numFmtId="44" fontId="20" fillId="2" borderId="2" xfId="0" applyNumberFormat="1" applyFont="1" applyFill="1" applyBorder="1" applyAlignment="1">
      <alignment horizontal="center"/>
    </xf>
    <xf numFmtId="44" fontId="15" fillId="2" borderId="0" xfId="0" applyNumberFormat="1" applyFont="1" applyFill="1" applyBorder="1" applyAlignment="1">
      <alignment horizontal="center"/>
    </xf>
    <xf numFmtId="0" fontId="21" fillId="2" borderId="0" xfId="0" applyFont="1" applyFill="1" applyBorder="1" applyAlignment="1">
      <alignment wrapText="1"/>
    </xf>
    <xf numFmtId="0" fontId="22" fillId="2" borderId="0" xfId="0" applyFont="1" applyFill="1" applyBorder="1" applyAlignment="1"/>
    <xf numFmtId="0" fontId="23" fillId="2" borderId="0" xfId="0" quotePrefix="1" applyFont="1" applyFill="1" applyBorder="1" applyAlignment="1">
      <alignment horizontal="left"/>
    </xf>
    <xf numFmtId="164" fontId="14" fillId="2" borderId="0" xfId="0" applyNumberFormat="1" applyFont="1" applyFill="1" applyBorder="1"/>
    <xf numFmtId="0" fontId="23" fillId="2" borderId="0" xfId="0" applyFont="1" applyFill="1" applyAlignment="1">
      <alignment horizontal="right"/>
    </xf>
    <xf numFmtId="168" fontId="23" fillId="2" borderId="0" xfId="0" applyNumberFormat="1" applyFont="1" applyFill="1" applyAlignment="1"/>
    <xf numFmtId="0" fontId="23" fillId="2" borderId="0" xfId="0" applyFont="1" applyFill="1" applyBorder="1" applyAlignment="1"/>
    <xf numFmtId="0" fontId="23" fillId="2" borderId="0" xfId="0" applyFont="1" applyFill="1" applyAlignment="1"/>
    <xf numFmtId="165" fontId="23" fillId="2" borderId="0" xfId="4" applyNumberFormat="1" applyFont="1" applyFill="1" applyAlignment="1"/>
    <xf numFmtId="0" fontId="14" fillId="2" borderId="0" xfId="0" applyFont="1" applyFill="1" applyAlignment="1"/>
    <xf numFmtId="0" fontId="14" fillId="2" borderId="0" xfId="0" applyFont="1" applyFill="1" applyBorder="1" applyAlignment="1"/>
    <xf numFmtId="0" fontId="24" fillId="0" borderId="0" xfId="0" applyFont="1" applyBorder="1" applyAlignment="1">
      <alignment wrapText="1"/>
    </xf>
    <xf numFmtId="0" fontId="24" fillId="7" borderId="0" xfId="0" applyFont="1" applyFill="1" applyBorder="1" applyAlignment="1">
      <alignment wrapText="1"/>
    </xf>
    <xf numFmtId="0" fontId="15" fillId="2" borderId="0" xfId="0" applyFont="1" applyFill="1" applyAlignment="1">
      <alignment horizontal="left"/>
    </xf>
    <xf numFmtId="0" fontId="25" fillId="8" borderId="0" xfId="0" applyFont="1" applyFill="1" applyBorder="1" applyAlignment="1">
      <alignment horizontal="center"/>
    </xf>
    <xf numFmtId="14" fontId="25" fillId="8" borderId="1" xfId="0" applyNumberFormat="1" applyFont="1" applyFill="1" applyBorder="1" applyAlignment="1">
      <alignment horizontal="center" wrapText="1"/>
    </xf>
    <xf numFmtId="0" fontId="25" fillId="8" borderId="1" xfId="0" applyFont="1" applyFill="1" applyBorder="1" applyAlignment="1">
      <alignment horizontal="center" wrapText="1"/>
    </xf>
    <xf numFmtId="0" fontId="25" fillId="8" borderId="1" xfId="0" applyFont="1" applyFill="1" applyBorder="1" applyAlignment="1">
      <alignment horizontal="center"/>
    </xf>
    <xf numFmtId="169" fontId="27" fillId="0" borderId="0" xfId="1" applyNumberFormat="1" applyFont="1" applyFill="1" applyAlignment="1"/>
    <xf numFmtId="169" fontId="27" fillId="0" borderId="0" xfId="1" applyNumberFormat="1" applyFont="1" applyFill="1" applyAlignment="1">
      <alignment horizontal="center"/>
    </xf>
    <xf numFmtId="0" fontId="14" fillId="0" borderId="0" xfId="1" applyNumberFormat="1" applyFont="1" applyFill="1" applyAlignment="1"/>
    <xf numFmtId="169" fontId="14" fillId="0" borderId="0" xfId="1" applyNumberFormat="1" applyFont="1" applyFill="1" applyAlignment="1"/>
    <xf numFmtId="0" fontId="14" fillId="0" borderId="0" xfId="1" applyNumberFormat="1" applyFont="1" applyFill="1" applyBorder="1" applyAlignment="1"/>
    <xf numFmtId="169" fontId="14" fillId="0" borderId="0" xfId="1" applyNumberFormat="1" applyFont="1" applyFill="1" applyBorder="1" applyAlignment="1"/>
    <xf numFmtId="0" fontId="14" fillId="0" borderId="0" xfId="1" applyNumberFormat="1" applyFont="1" applyFill="1" applyAlignment="1">
      <alignment horizontal="left"/>
    </xf>
    <xf numFmtId="0" fontId="14" fillId="0" borderId="0" xfId="1" applyNumberFormat="1" applyFont="1" applyFill="1" applyAlignment="1">
      <alignment horizontal="left" indent="1"/>
    </xf>
    <xf numFmtId="169" fontId="14" fillId="0" borderId="0" xfId="1" applyNumberFormat="1" applyFont="1" applyFill="1" applyAlignment="1">
      <alignment horizontal="left"/>
    </xf>
    <xf numFmtId="0" fontId="14" fillId="0" borderId="0" xfId="1" applyNumberFormat="1" applyFont="1" applyFill="1" applyAlignment="1">
      <alignment horizontal="left" wrapText="1" indent="1"/>
    </xf>
    <xf numFmtId="168" fontId="14" fillId="0" borderId="0" xfId="1" applyNumberFormat="1" applyFont="1" applyFill="1" applyAlignment="1"/>
    <xf numFmtId="168" fontId="14" fillId="0" borderId="0" xfId="1" applyNumberFormat="1" applyFont="1" applyFill="1" applyAlignment="1">
      <alignment horizontal="left"/>
    </xf>
    <xf numFmtId="0" fontId="14" fillId="0" borderId="0" xfId="1" applyNumberFormat="1" applyFont="1" applyFill="1" applyAlignment="1">
      <alignment horizontal="left" indent="3"/>
    </xf>
    <xf numFmtId="168" fontId="14" fillId="0" borderId="8" xfId="1" applyNumberFormat="1" applyFont="1" applyFill="1" applyBorder="1" applyAlignment="1"/>
    <xf numFmtId="168" fontId="14" fillId="0" borderId="1" xfId="1" applyNumberFormat="1" applyFont="1" applyFill="1" applyBorder="1" applyAlignment="1"/>
    <xf numFmtId="0" fontId="14" fillId="0" borderId="0" xfId="1" applyNumberFormat="1" applyFont="1" applyFill="1" applyAlignment="1">
      <alignment horizontal="left" wrapText="1"/>
    </xf>
    <xf numFmtId="169" fontId="14" fillId="0" borderId="0" xfId="1" applyNumberFormat="1" applyFont="1" applyFill="1" applyAlignment="1">
      <alignment vertical="top"/>
    </xf>
    <xf numFmtId="168" fontId="14" fillId="0" borderId="0" xfId="1" applyNumberFormat="1" applyFont="1" applyFill="1" applyAlignment="1">
      <alignment vertical="top"/>
    </xf>
    <xf numFmtId="0" fontId="14" fillId="0" borderId="0" xfId="1" applyNumberFormat="1" applyFont="1" applyFill="1" applyAlignment="1">
      <alignment vertical="top" wrapText="1"/>
    </xf>
    <xf numFmtId="0" fontId="14" fillId="0" borderId="0" xfId="1" applyNumberFormat="1" applyFont="1" applyFill="1" applyAlignment="1">
      <alignment wrapText="1"/>
    </xf>
    <xf numFmtId="168" fontId="14" fillId="0" borderId="7" xfId="1" applyNumberFormat="1" applyFont="1" applyFill="1" applyBorder="1" applyAlignment="1"/>
    <xf numFmtId="168" fontId="14" fillId="0" borderId="0" xfId="1" applyNumberFormat="1" applyFont="1" applyFill="1" applyBorder="1" applyAlignment="1"/>
    <xf numFmtId="0" fontId="14" fillId="0" borderId="0" xfId="1" applyNumberFormat="1" applyFont="1" applyFill="1" applyAlignment="1">
      <alignment horizontal="left" vertical="top" wrapText="1"/>
    </xf>
    <xf numFmtId="169" fontId="14" fillId="0" borderId="0" xfId="1" applyNumberFormat="1" applyFont="1" applyFill="1" applyAlignment="1">
      <alignment horizontal="left" vertical="top"/>
    </xf>
    <xf numFmtId="0" fontId="14" fillId="2" borderId="0" xfId="0" applyFont="1" applyFill="1" applyAlignment="1">
      <alignment horizontal="left"/>
    </xf>
    <xf numFmtId="0" fontId="28" fillId="2" borderId="0" xfId="0" applyFont="1" applyFill="1" applyAlignment="1">
      <alignment horizontal="left"/>
    </xf>
    <xf numFmtId="0" fontId="14" fillId="2" borderId="0" xfId="0" applyFont="1" applyFill="1" applyAlignment="1">
      <alignment wrapText="1"/>
    </xf>
    <xf numFmtId="0" fontId="24" fillId="2" borderId="0" xfId="0" applyFont="1" applyFill="1" applyAlignment="1"/>
    <xf numFmtId="0" fontId="27" fillId="2" borderId="0" xfId="0" applyFont="1" applyFill="1" applyAlignment="1">
      <alignment wrapText="1"/>
    </xf>
    <xf numFmtId="0" fontId="27" fillId="2" borderId="0" xfId="0" applyFont="1" applyFill="1" applyAlignment="1">
      <alignment horizontal="right"/>
    </xf>
    <xf numFmtId="0" fontId="27" fillId="2" borderId="0" xfId="0" applyFont="1" applyFill="1" applyAlignment="1"/>
    <xf numFmtId="164" fontId="29" fillId="2" borderId="0" xfId="0" applyNumberFormat="1" applyFont="1" applyFill="1" applyBorder="1" applyAlignment="1">
      <alignment wrapText="1"/>
    </xf>
    <xf numFmtId="0" fontId="14" fillId="2" borderId="0" xfId="0" applyFont="1" applyFill="1" applyAlignment="1">
      <alignment vertical="top" wrapText="1"/>
    </xf>
    <xf numFmtId="0" fontId="14" fillId="2" borderId="9" xfId="0" applyFont="1" applyFill="1" applyBorder="1"/>
    <xf numFmtId="0" fontId="14" fillId="2" borderId="1" xfId="0" applyFont="1" applyFill="1" applyBorder="1"/>
    <xf numFmtId="168" fontId="14" fillId="2" borderId="0" xfId="0" applyNumberFormat="1" applyFont="1" applyFill="1" applyBorder="1" applyAlignment="1"/>
    <xf numFmtId="168" fontId="14" fillId="2" borderId="0" xfId="0" applyNumberFormat="1" applyFont="1" applyFill="1" applyAlignment="1">
      <alignment horizontal="center"/>
    </xf>
    <xf numFmtId="168" fontId="14" fillId="2" borderId="1" xfId="0" applyNumberFormat="1" applyFont="1" applyFill="1" applyBorder="1" applyAlignment="1">
      <alignment horizontal="center"/>
    </xf>
    <xf numFmtId="168" fontId="14" fillId="2" borderId="0" xfId="0" applyNumberFormat="1" applyFont="1" applyFill="1" applyBorder="1" applyAlignment="1">
      <alignment vertical="top"/>
    </xf>
    <xf numFmtId="164" fontId="14" fillId="2" borderId="0" xfId="0" applyNumberFormat="1" applyFont="1" applyFill="1" applyAlignment="1">
      <alignment horizontal="center"/>
    </xf>
    <xf numFmtId="0" fontId="14" fillId="2" borderId="0" xfId="0" applyFont="1" applyFill="1" applyAlignment="1">
      <alignment horizontal="left" vertical="top" wrapText="1"/>
    </xf>
    <xf numFmtId="168" fontId="20" fillId="2" borderId="0" xfId="0" applyNumberFormat="1" applyFont="1" applyFill="1" applyAlignment="1">
      <alignment horizontal="center"/>
    </xf>
    <xf numFmtId="171" fontId="20" fillId="2" borderId="0" xfId="0" applyNumberFormat="1" applyFont="1" applyFill="1" applyAlignment="1">
      <alignment horizontal="center"/>
    </xf>
    <xf numFmtId="0" fontId="14" fillId="2" borderId="0" xfId="0" applyFont="1" applyFill="1" applyBorder="1" applyAlignment="1">
      <alignment horizontal="right"/>
    </xf>
    <xf numFmtId="168" fontId="14" fillId="2" borderId="0" xfId="0" applyNumberFormat="1" applyFont="1" applyFill="1" applyBorder="1" applyAlignment="1">
      <alignment horizontal="center"/>
    </xf>
    <xf numFmtId="0" fontId="14" fillId="2" borderId="0" xfId="0" applyFont="1" applyFill="1" applyBorder="1" applyAlignment="1">
      <alignment horizontal="left" vertical="top" wrapText="1"/>
    </xf>
    <xf numFmtId="168" fontId="14" fillId="2" borderId="0" xfId="0" applyNumberFormat="1" applyFont="1" applyFill="1" applyBorder="1" applyAlignment="1">
      <alignment horizontal="center" vertical="top"/>
    </xf>
    <xf numFmtId="168" fontId="15" fillId="2" borderId="0" xfId="0" applyNumberFormat="1" applyFont="1" applyFill="1" applyBorder="1" applyAlignment="1">
      <alignment horizontal="center"/>
    </xf>
    <xf numFmtId="0" fontId="15" fillId="2" borderId="0" xfId="0" applyFont="1" applyFill="1" applyBorder="1" applyAlignment="1">
      <alignment horizontal="right"/>
    </xf>
    <xf numFmtId="0" fontId="21" fillId="2" borderId="0" xfId="0" applyFont="1" applyFill="1" applyBorder="1" applyAlignment="1">
      <alignment horizontal="left"/>
    </xf>
    <xf numFmtId="167" fontId="14" fillId="2" borderId="0" xfId="0" applyNumberFormat="1" applyFont="1" applyFill="1" applyBorder="1"/>
    <xf numFmtId="168" fontId="15" fillId="2" borderId="7" xfId="0" applyNumberFormat="1" applyFont="1" applyFill="1" applyBorder="1" applyAlignment="1">
      <alignment horizontal="center"/>
    </xf>
    <xf numFmtId="0" fontId="14" fillId="2" borderId="1" xfId="0" applyFont="1" applyFill="1" applyBorder="1" applyAlignment="1">
      <alignment horizontal="left"/>
    </xf>
    <xf numFmtId="0" fontId="25" fillId="8" borderId="5" xfId="0" applyFont="1" applyFill="1" applyBorder="1" applyAlignment="1">
      <alignment horizontal="center"/>
    </xf>
    <xf numFmtId="0" fontId="15" fillId="2" borderId="0" xfId="0" applyFont="1" applyFill="1" applyBorder="1" applyAlignment="1">
      <alignment horizontal="left"/>
    </xf>
    <xf numFmtId="168" fontId="14" fillId="2" borderId="9" xfId="0" applyNumberFormat="1" applyFont="1" applyFill="1" applyBorder="1" applyAlignment="1">
      <alignment horizontal="center"/>
    </xf>
    <xf numFmtId="168" fontId="14" fillId="2" borderId="5" xfId="0" applyNumberFormat="1" applyFont="1" applyFill="1" applyBorder="1" applyAlignment="1">
      <alignment horizontal="center"/>
    </xf>
    <xf numFmtId="168" fontId="14" fillId="2" borderId="9" xfId="0" applyNumberFormat="1" applyFont="1" applyFill="1" applyBorder="1"/>
    <xf numFmtId="168" fontId="17" fillId="2" borderId="9" xfId="0" applyNumberFormat="1" applyFont="1" applyFill="1" applyBorder="1" applyAlignment="1">
      <alignment horizontal="center"/>
    </xf>
    <xf numFmtId="168" fontId="17" fillId="2" borderId="5" xfId="0" applyNumberFormat="1" applyFont="1" applyFill="1" applyBorder="1" applyAlignment="1">
      <alignment horizontal="center"/>
    </xf>
    <xf numFmtId="168" fontId="14" fillId="2" borderId="0" xfId="0" applyNumberFormat="1" applyFont="1" applyFill="1"/>
    <xf numFmtId="168" fontId="17" fillId="2" borderId="0" xfId="0" applyNumberFormat="1" applyFont="1" applyFill="1" applyBorder="1"/>
    <xf numFmtId="168" fontId="14" fillId="2" borderId="0" xfId="0" applyNumberFormat="1" applyFont="1" applyFill="1" applyBorder="1"/>
    <xf numFmtId="168" fontId="17" fillId="2" borderId="0" xfId="0" applyNumberFormat="1" applyFont="1" applyFill="1" applyBorder="1" applyAlignment="1">
      <alignment horizontal="right"/>
    </xf>
    <xf numFmtId="168" fontId="17" fillId="2" borderId="0" xfId="0" applyNumberFormat="1" applyFont="1" applyFill="1" applyAlignment="1">
      <alignment horizontal="right"/>
    </xf>
    <xf numFmtId="168" fontId="17" fillId="2" borderId="0" xfId="0" applyNumberFormat="1" applyFont="1" applyFill="1"/>
    <xf numFmtId="168" fontId="17" fillId="2" borderId="1" xfId="0" applyNumberFormat="1" applyFont="1" applyFill="1" applyBorder="1"/>
    <xf numFmtId="44" fontId="15" fillId="2" borderId="0" xfId="3" applyFont="1" applyFill="1" applyBorder="1"/>
    <xf numFmtId="165" fontId="14" fillId="2" borderId="0" xfId="4" applyNumberFormat="1" applyFont="1" applyFill="1" applyBorder="1"/>
    <xf numFmtId="0" fontId="30" fillId="2" borderId="0" xfId="0" applyFont="1" applyFill="1" applyBorder="1" applyAlignment="1">
      <alignment horizontal="center"/>
    </xf>
    <xf numFmtId="168" fontId="31" fillId="2" borderId="0" xfId="0" applyNumberFormat="1" applyFont="1" applyFill="1" applyBorder="1" applyAlignment="1">
      <alignment horizontal="center"/>
    </xf>
    <xf numFmtId="44" fontId="14" fillId="2" borderId="0" xfId="3" applyFont="1" applyFill="1" applyBorder="1" applyAlignment="1">
      <alignment horizontal="right"/>
    </xf>
    <xf numFmtId="44" fontId="17" fillId="2" borderId="0" xfId="3" applyFont="1" applyFill="1" applyBorder="1" applyAlignment="1">
      <alignment horizontal="right"/>
    </xf>
    <xf numFmtId="168" fontId="30" fillId="2" borderId="0" xfId="0" applyNumberFormat="1" applyFont="1" applyFill="1" applyBorder="1" applyAlignment="1">
      <alignment horizontal="center"/>
    </xf>
    <xf numFmtId="44" fontId="15" fillId="2" borderId="0" xfId="3" applyFont="1" applyFill="1" applyBorder="1" applyAlignment="1">
      <alignment horizontal="right"/>
    </xf>
    <xf numFmtId="168" fontId="19" fillId="2" borderId="0" xfId="0" applyNumberFormat="1" applyFont="1" applyFill="1" applyBorder="1"/>
    <xf numFmtId="165" fontId="19" fillId="2" borderId="0" xfId="4" applyNumberFormat="1" applyFont="1" applyFill="1" applyBorder="1"/>
    <xf numFmtId="168" fontId="14" fillId="2" borderId="7" xfId="0" applyNumberFormat="1" applyFont="1" applyFill="1" applyBorder="1" applyAlignment="1">
      <alignment horizontal="center"/>
    </xf>
    <xf numFmtId="0" fontId="25" fillId="8" borderId="4" xfId="0" applyFont="1" applyFill="1" applyBorder="1" applyAlignment="1">
      <alignment horizontal="center"/>
    </xf>
    <xf numFmtId="168" fontId="14" fillId="2" borderId="3" xfId="0" applyNumberFormat="1" applyFont="1" applyFill="1" applyBorder="1" applyAlignment="1">
      <alignment horizontal="center"/>
    </xf>
    <xf numFmtId="168" fontId="14" fillId="2" borderId="3" xfId="0" applyNumberFormat="1" applyFont="1" applyFill="1" applyBorder="1"/>
    <xf numFmtId="0" fontId="23" fillId="2" borderId="0" xfId="0" quotePrefix="1" applyFont="1" applyFill="1" applyBorder="1"/>
    <xf numFmtId="0" fontId="14" fillId="2" borderId="1" xfId="0" applyFont="1" applyFill="1" applyBorder="1" applyAlignment="1"/>
    <xf numFmtId="0" fontId="0" fillId="2" borderId="1" xfId="0" applyFill="1" applyBorder="1" applyAlignment="1">
      <alignment vertical="top" wrapText="1"/>
    </xf>
    <xf numFmtId="0" fontId="14" fillId="2" borderId="1" xfId="0" applyFont="1" applyFill="1" applyBorder="1" applyAlignment="1">
      <alignment vertical="top" wrapText="1"/>
    </xf>
    <xf numFmtId="0" fontId="0" fillId="2" borderId="0" xfId="0" applyFill="1" applyAlignment="1">
      <alignment vertical="top" wrapText="1"/>
    </xf>
    <xf numFmtId="0" fontId="15" fillId="2" borderId="0" xfId="0" applyFont="1" applyFill="1" applyAlignment="1">
      <alignment vertical="top" wrapText="1"/>
    </xf>
    <xf numFmtId="0" fontId="15" fillId="0" borderId="0" xfId="1" applyNumberFormat="1" applyFont="1" applyFill="1" applyAlignment="1">
      <alignment horizontal="left"/>
    </xf>
    <xf numFmtId="169" fontId="15" fillId="0" borderId="0" xfId="1" applyNumberFormat="1" applyFont="1" applyFill="1" applyAlignment="1"/>
    <xf numFmtId="0" fontId="15" fillId="0" borderId="0" xfId="1" applyNumberFormat="1" applyFont="1" applyFill="1" applyAlignment="1">
      <alignment horizontal="left" wrapText="1"/>
    </xf>
    <xf numFmtId="169" fontId="15" fillId="0" borderId="0" xfId="1" applyNumberFormat="1" applyFont="1" applyFill="1" applyAlignment="1">
      <alignment horizontal="left"/>
    </xf>
    <xf numFmtId="168" fontId="15" fillId="0" borderId="0" xfId="1" applyNumberFormat="1" applyFont="1" applyFill="1" applyBorder="1" applyAlignment="1"/>
    <xf numFmtId="168" fontId="15" fillId="0" borderId="0" xfId="1" applyNumberFormat="1" applyFont="1" applyFill="1" applyAlignment="1"/>
    <xf numFmtId="0" fontId="15" fillId="0" borderId="0" xfId="1" applyNumberFormat="1" applyFont="1" applyFill="1" applyAlignment="1">
      <alignment horizontal="left" indent="1"/>
    </xf>
    <xf numFmtId="171" fontId="15" fillId="0" borderId="0" xfId="3" applyNumberFormat="1" applyFont="1" applyFill="1" applyAlignment="1"/>
    <xf numFmtId="171" fontId="15" fillId="0" borderId="0" xfId="1" applyNumberFormat="1" applyFont="1" applyFill="1" applyAlignment="1"/>
    <xf numFmtId="171" fontId="15" fillId="0" borderId="0" xfId="1" applyNumberFormat="1" applyFont="1" applyFill="1" applyAlignment="1">
      <alignment horizontal="left"/>
    </xf>
    <xf numFmtId="168" fontId="15" fillId="0" borderId="0" xfId="1" applyNumberFormat="1" applyFont="1" applyFill="1" applyAlignment="1">
      <alignment horizontal="left"/>
    </xf>
    <xf numFmtId="0" fontId="15" fillId="0" borderId="0" xfId="1" applyNumberFormat="1" applyFont="1" applyFill="1" applyAlignment="1">
      <alignment horizontal="left" indent="3"/>
    </xf>
    <xf numFmtId="168" fontId="15" fillId="0" borderId="8" xfId="1" applyNumberFormat="1" applyFont="1" applyFill="1" applyBorder="1" applyAlignment="1"/>
    <xf numFmtId="169" fontId="25" fillId="8" borderId="1" xfId="1" quotePrefix="1" applyNumberFormat="1" applyFont="1" applyFill="1" applyBorder="1" applyAlignment="1">
      <alignment horizontal="center"/>
    </xf>
    <xf numFmtId="169" fontId="32" fillId="8" borderId="0" xfId="1" applyNumberFormat="1" applyFont="1" applyFill="1" applyAlignment="1"/>
    <xf numFmtId="0" fontId="15" fillId="8" borderId="0" xfId="0" applyFont="1" applyFill="1" applyBorder="1" applyAlignment="1">
      <alignment horizontal="center"/>
    </xf>
    <xf numFmtId="169" fontId="34" fillId="0" borderId="0" xfId="1" applyNumberFormat="1" applyFont="1" applyFill="1" applyAlignment="1"/>
    <xf numFmtId="169" fontId="33" fillId="0" borderId="0" xfId="1" applyNumberFormat="1" applyFont="1" applyFill="1" applyAlignment="1"/>
    <xf numFmtId="169" fontId="33" fillId="0" borderId="0" xfId="1" applyNumberFormat="1" applyFont="1" applyFill="1" applyAlignment="1">
      <alignment horizontal="center"/>
    </xf>
    <xf numFmtId="0" fontId="14" fillId="2" borderId="6" xfId="0" applyFont="1" applyFill="1" applyBorder="1"/>
    <xf numFmtId="0" fontId="14" fillId="2" borderId="6" xfId="0" applyFont="1" applyFill="1" applyBorder="1" applyAlignment="1">
      <alignment horizontal="left"/>
    </xf>
    <xf numFmtId="0" fontId="25" fillId="8" borderId="9" xfId="0" applyFont="1" applyFill="1" applyBorder="1" applyAlignment="1">
      <alignment horizontal="center"/>
    </xf>
    <xf numFmtId="171" fontId="14" fillId="2" borderId="0" xfId="0" applyNumberFormat="1" applyFont="1" applyFill="1"/>
    <xf numFmtId="171" fontId="14" fillId="2" borderId="9" xfId="0" applyNumberFormat="1" applyFont="1" applyFill="1" applyBorder="1"/>
    <xf numFmtId="168" fontId="29" fillId="2" borderId="0" xfId="0" applyNumberFormat="1" applyFont="1" applyFill="1" applyBorder="1" applyAlignment="1">
      <alignment wrapText="1"/>
    </xf>
    <xf numFmtId="168" fontId="14" fillId="2" borderId="1" xfId="0" applyNumberFormat="1" applyFont="1" applyFill="1" applyBorder="1"/>
    <xf numFmtId="168" fontId="14" fillId="2" borderId="5" xfId="0" applyNumberFormat="1" applyFont="1" applyFill="1" applyBorder="1"/>
    <xf numFmtId="168" fontId="29" fillId="2" borderId="1" xfId="0" applyNumberFormat="1" applyFont="1" applyFill="1" applyBorder="1" applyAlignment="1">
      <alignment wrapText="1"/>
    </xf>
    <xf numFmtId="168" fontId="14" fillId="2" borderId="6" xfId="0" applyNumberFormat="1" applyFont="1" applyFill="1" applyBorder="1"/>
    <xf numFmtId="168" fontId="14" fillId="2" borderId="10" xfId="0" applyNumberFormat="1" applyFont="1" applyFill="1" applyBorder="1"/>
    <xf numFmtId="168" fontId="14" fillId="2" borderId="0" xfId="1" applyNumberFormat="1" applyFont="1" applyFill="1" applyBorder="1" applyAlignment="1">
      <alignment horizontal="center"/>
    </xf>
    <xf numFmtId="168" fontId="14" fillId="2" borderId="9" xfId="1" applyNumberFormat="1" applyFont="1" applyFill="1" applyBorder="1" applyAlignment="1">
      <alignment horizontal="center"/>
    </xf>
    <xf numFmtId="168" fontId="14" fillId="2" borderId="1" xfId="1" applyNumberFormat="1" applyFont="1" applyFill="1" applyBorder="1" applyAlignment="1">
      <alignment horizontal="center"/>
    </xf>
    <xf numFmtId="168" fontId="14" fillId="2" borderId="5" xfId="1" applyNumberFormat="1" applyFont="1" applyFill="1" applyBorder="1" applyAlignment="1">
      <alignment horizontal="center"/>
    </xf>
    <xf numFmtId="168" fontId="15" fillId="2" borderId="0" xfId="1" applyNumberFormat="1" applyFont="1" applyFill="1" applyBorder="1" applyAlignment="1">
      <alignment horizontal="center"/>
    </xf>
    <xf numFmtId="168" fontId="15" fillId="2" borderId="9" xfId="1" applyNumberFormat="1" applyFont="1" applyFill="1" applyBorder="1" applyAlignment="1">
      <alignment horizontal="center"/>
    </xf>
    <xf numFmtId="168" fontId="15" fillId="2" borderId="0" xfId="0" applyNumberFormat="1" applyFont="1" applyFill="1"/>
    <xf numFmtId="165" fontId="22" fillId="2" borderId="0" xfId="1" applyNumberFormat="1" applyFont="1" applyFill="1" applyBorder="1" applyAlignment="1">
      <alignment horizontal="right"/>
    </xf>
    <xf numFmtId="165" fontId="22" fillId="2" borderId="9" xfId="1" applyNumberFormat="1" applyFont="1" applyFill="1" applyBorder="1" applyAlignment="1">
      <alignment horizontal="right"/>
    </xf>
    <xf numFmtId="165" fontId="22" fillId="2" borderId="0" xfId="4" applyNumberFormat="1" applyFont="1" applyFill="1" applyAlignment="1">
      <alignment horizontal="right"/>
    </xf>
    <xf numFmtId="168" fontId="17" fillId="2" borderId="0" xfId="1" applyNumberFormat="1" applyFont="1" applyFill="1" applyBorder="1" applyAlignment="1">
      <alignment horizontal="center"/>
    </xf>
    <xf numFmtId="168" fontId="17" fillId="2" borderId="9" xfId="1" applyNumberFormat="1" applyFont="1" applyFill="1" applyBorder="1" applyAlignment="1">
      <alignment horizontal="center"/>
    </xf>
    <xf numFmtId="168" fontId="17" fillId="2" borderId="1" xfId="1" applyNumberFormat="1" applyFont="1" applyFill="1" applyBorder="1" applyAlignment="1">
      <alignment horizontal="center"/>
    </xf>
    <xf numFmtId="168" fontId="17" fillId="2" borderId="5" xfId="1" applyNumberFormat="1" applyFont="1" applyFill="1" applyBorder="1" applyAlignment="1">
      <alignment horizontal="center"/>
    </xf>
    <xf numFmtId="168" fontId="20" fillId="2" borderId="0" xfId="1" applyNumberFormat="1" applyFont="1" applyFill="1" applyBorder="1" applyAlignment="1">
      <alignment horizontal="center"/>
    </xf>
    <xf numFmtId="168" fontId="20" fillId="2" borderId="9" xfId="1" applyNumberFormat="1" applyFont="1" applyFill="1" applyBorder="1" applyAlignment="1">
      <alignment horizontal="center"/>
    </xf>
    <xf numFmtId="164" fontId="14" fillId="2" borderId="0" xfId="1" applyNumberFormat="1" applyFont="1" applyFill="1" applyBorder="1" applyAlignment="1">
      <alignment horizontal="center"/>
    </xf>
    <xf numFmtId="164" fontId="14" fillId="2" borderId="9" xfId="1" applyNumberFormat="1" applyFont="1" applyFill="1" applyBorder="1" applyAlignment="1">
      <alignment horizontal="center"/>
    </xf>
    <xf numFmtId="164" fontId="14" fillId="2" borderId="9" xfId="0" applyNumberFormat="1" applyFont="1" applyFill="1" applyBorder="1" applyAlignment="1">
      <alignment horizontal="center"/>
    </xf>
    <xf numFmtId="168" fontId="14" fillId="2" borderId="0" xfId="1" applyNumberFormat="1" applyFont="1" applyFill="1"/>
    <xf numFmtId="9" fontId="22" fillId="2" borderId="0" xfId="4" applyFont="1" applyFill="1" applyAlignment="1">
      <alignment horizontal="right"/>
    </xf>
    <xf numFmtId="168" fontId="14" fillId="2" borderId="0" xfId="1" applyNumberFormat="1" applyFont="1" applyFill="1" applyAlignment="1">
      <alignment horizontal="center"/>
    </xf>
    <xf numFmtId="0" fontId="21" fillId="2" borderId="0" xfId="0" applyFont="1" applyFill="1" applyBorder="1" applyAlignment="1"/>
    <xf numFmtId="0" fontId="15" fillId="2" borderId="1" xfId="0" applyFont="1" applyFill="1" applyBorder="1" applyAlignment="1">
      <alignment horizontal="left"/>
    </xf>
    <xf numFmtId="0" fontId="17" fillId="2" borderId="9" xfId="0" applyFont="1" applyFill="1" applyBorder="1"/>
    <xf numFmtId="0" fontId="17" fillId="2" borderId="0" xfId="0" applyFont="1" applyFill="1"/>
    <xf numFmtId="0" fontId="17" fillId="2" borderId="0" xfId="0" applyFont="1" applyFill="1" applyBorder="1"/>
    <xf numFmtId="168" fontId="17" fillId="2" borderId="0" xfId="1" applyNumberFormat="1" applyFont="1" applyFill="1"/>
    <xf numFmtId="168" fontId="17" fillId="2" borderId="9" xfId="1" applyNumberFormat="1" applyFont="1" applyFill="1" applyBorder="1"/>
    <xf numFmtId="168" fontId="17" fillId="2" borderId="0" xfId="1" applyNumberFormat="1" applyFont="1" applyFill="1" applyAlignment="1">
      <alignment horizontal="center"/>
    </xf>
    <xf numFmtId="168" fontId="17" fillId="2" borderId="1" xfId="1" applyNumberFormat="1" applyFont="1" applyFill="1" applyBorder="1"/>
    <xf numFmtId="168" fontId="17" fillId="2" borderId="5" xfId="1" applyNumberFormat="1" applyFont="1" applyFill="1" applyBorder="1"/>
    <xf numFmtId="168" fontId="15" fillId="2" borderId="9" xfId="1" applyNumberFormat="1" applyFont="1" applyFill="1" applyBorder="1"/>
    <xf numFmtId="168" fontId="20" fillId="2" borderId="9" xfId="1" applyNumberFormat="1" applyFont="1" applyFill="1" applyBorder="1"/>
    <xf numFmtId="168" fontId="20" fillId="2" borderId="0" xfId="1" applyNumberFormat="1" applyFont="1" applyFill="1"/>
    <xf numFmtId="168" fontId="14" fillId="2" borderId="9" xfId="1" applyNumberFormat="1" applyFont="1" applyFill="1" applyBorder="1"/>
    <xf numFmtId="168" fontId="15" fillId="2" borderId="9" xfId="1" applyNumberFormat="1" applyFont="1" applyFill="1" applyBorder="1" applyAlignment="1">
      <alignment horizontal="right"/>
    </xf>
    <xf numFmtId="168" fontId="20" fillId="2" borderId="9" xfId="1" applyNumberFormat="1" applyFont="1" applyFill="1" applyBorder="1" applyAlignment="1">
      <alignment horizontal="right"/>
    </xf>
    <xf numFmtId="168" fontId="20" fillId="2" borderId="0" xfId="0" applyNumberFormat="1" applyFont="1" applyFill="1" applyAlignment="1">
      <alignment horizontal="right"/>
    </xf>
    <xf numFmtId="168" fontId="20" fillId="2" borderId="0" xfId="0" applyNumberFormat="1" applyFont="1" applyFill="1"/>
    <xf numFmtId="168" fontId="14" fillId="2" borderId="9" xfId="1" applyNumberFormat="1" applyFont="1" applyFill="1" applyBorder="1" applyAlignment="1">
      <alignment horizontal="right"/>
    </xf>
    <xf numFmtId="168" fontId="17" fillId="2" borderId="9" xfId="1" applyNumberFormat="1" applyFont="1" applyFill="1" applyBorder="1" applyAlignment="1">
      <alignment horizontal="right"/>
    </xf>
    <xf numFmtId="168" fontId="17" fillId="2" borderId="0" xfId="1" applyNumberFormat="1" applyFont="1" applyFill="1" applyAlignment="1">
      <alignment horizontal="right"/>
    </xf>
    <xf numFmtId="0" fontId="17" fillId="2" borderId="0" xfId="0" applyFont="1" applyFill="1" applyAlignment="1">
      <alignment horizontal="center"/>
    </xf>
    <xf numFmtId="165" fontId="14" fillId="2" borderId="9" xfId="1" applyNumberFormat="1" applyFont="1" applyFill="1" applyBorder="1" applyAlignment="1">
      <alignment horizontal="right"/>
    </xf>
    <xf numFmtId="165" fontId="14" fillId="2" borderId="0" xfId="1" applyNumberFormat="1" applyFont="1" applyFill="1" applyAlignment="1">
      <alignment horizontal="right"/>
    </xf>
    <xf numFmtId="165" fontId="17" fillId="2" borderId="9" xfId="1" applyNumberFormat="1" applyFont="1" applyFill="1" applyBorder="1" applyAlignment="1">
      <alignment horizontal="right"/>
    </xf>
    <xf numFmtId="165" fontId="17" fillId="2" borderId="0" xfId="1" applyNumberFormat="1" applyFont="1" applyFill="1" applyAlignment="1">
      <alignment horizontal="right"/>
    </xf>
    <xf numFmtId="165" fontId="17" fillId="2" borderId="0" xfId="4" applyNumberFormat="1" applyFont="1" applyFill="1" applyAlignment="1">
      <alignment horizontal="right"/>
    </xf>
    <xf numFmtId="165" fontId="17" fillId="2" borderId="0" xfId="0" applyNumberFormat="1" applyFont="1" applyFill="1" applyAlignment="1">
      <alignment horizontal="right"/>
    </xf>
    <xf numFmtId="165" fontId="17" fillId="2" borderId="5" xfId="1" applyNumberFormat="1" applyFont="1" applyFill="1" applyBorder="1" applyAlignment="1">
      <alignment horizontal="right"/>
    </xf>
    <xf numFmtId="165" fontId="17" fillId="2" borderId="1" xfId="1" applyNumberFormat="1" applyFont="1" applyFill="1" applyBorder="1" applyAlignment="1">
      <alignment horizontal="right"/>
    </xf>
    <xf numFmtId="165" fontId="20" fillId="2" borderId="9" xfId="1" applyNumberFormat="1" applyFont="1" applyFill="1" applyBorder="1" applyAlignment="1">
      <alignment horizontal="right"/>
    </xf>
    <xf numFmtId="165" fontId="20" fillId="2" borderId="0" xfId="1" applyNumberFormat="1" applyFont="1" applyFill="1" applyAlignment="1">
      <alignment horizontal="right"/>
    </xf>
    <xf numFmtId="165" fontId="20" fillId="2" borderId="0" xfId="0" applyNumberFormat="1" applyFont="1" applyFill="1" applyAlignment="1">
      <alignment horizontal="right"/>
    </xf>
    <xf numFmtId="165" fontId="17" fillId="2" borderId="9" xfId="0" applyNumberFormat="1" applyFont="1" applyFill="1" applyBorder="1"/>
    <xf numFmtId="165" fontId="17" fillId="2" borderId="0" xfId="0" applyNumberFormat="1" applyFont="1" applyFill="1"/>
    <xf numFmtId="165" fontId="17" fillId="2" borderId="0" xfId="0" applyNumberFormat="1" applyFont="1" applyFill="1" applyAlignment="1">
      <alignment horizontal="center"/>
    </xf>
    <xf numFmtId="165" fontId="17" fillId="2" borderId="9" xfId="1" applyNumberFormat="1" applyFont="1" applyFill="1" applyBorder="1"/>
    <xf numFmtId="165" fontId="17" fillId="2" borderId="0" xfId="1" applyNumberFormat="1" applyFont="1" applyFill="1" applyAlignment="1">
      <alignment horizontal="center"/>
    </xf>
    <xf numFmtId="165" fontId="14" fillId="2" borderId="9" xfId="0" applyNumberFormat="1" applyFont="1" applyFill="1" applyBorder="1" applyAlignment="1">
      <alignment horizontal="right"/>
    </xf>
    <xf numFmtId="165" fontId="14" fillId="2" borderId="0" xfId="0" applyNumberFormat="1" applyFont="1" applyFill="1" applyAlignment="1">
      <alignment horizontal="right"/>
    </xf>
    <xf numFmtId="165" fontId="20" fillId="2" borderId="0" xfId="1" applyNumberFormat="1" applyFont="1" applyFill="1" applyBorder="1" applyAlignment="1">
      <alignment horizontal="right"/>
    </xf>
    <xf numFmtId="0" fontId="17" fillId="2" borderId="0" xfId="0" applyFont="1" applyFill="1" applyBorder="1" applyAlignment="1">
      <alignment horizontal="center"/>
    </xf>
    <xf numFmtId="0" fontId="35" fillId="2" borderId="0" xfId="0" applyFont="1" applyFill="1" applyBorder="1" applyAlignment="1">
      <alignment horizontal="left"/>
    </xf>
    <xf numFmtId="165" fontId="17" fillId="9" borderId="5" xfId="0" applyNumberFormat="1" applyFont="1" applyFill="1" applyBorder="1" applyAlignment="1">
      <alignment horizontal="right"/>
    </xf>
    <xf numFmtId="165" fontId="17" fillId="9" borderId="1" xfId="0" applyNumberFormat="1" applyFont="1" applyFill="1" applyBorder="1" applyAlignment="1">
      <alignment horizontal="right"/>
    </xf>
    <xf numFmtId="0" fontId="15" fillId="2" borderId="0" xfId="0" applyFont="1" applyFill="1" applyBorder="1" applyAlignment="1">
      <alignment horizontal="left" vertical="top" wrapText="1"/>
    </xf>
    <xf numFmtId="0" fontId="14" fillId="2" borderId="1" xfId="0" applyFont="1" applyFill="1" applyBorder="1" applyAlignment="1">
      <alignment horizontal="left" vertical="top" wrapText="1"/>
    </xf>
    <xf numFmtId="0" fontId="15" fillId="2" borderId="0" xfId="0" applyFont="1" applyFill="1" applyAlignment="1">
      <alignment horizontal="left" vertical="top" wrapText="1"/>
    </xf>
    <xf numFmtId="0" fontId="22" fillId="2" borderId="0" xfId="0" applyFont="1" applyFill="1" applyAlignment="1">
      <alignment horizontal="left" vertical="top" wrapText="1"/>
    </xf>
    <xf numFmtId="0" fontId="15" fillId="2" borderId="0" xfId="0" applyFont="1" applyFill="1" applyBorder="1" applyAlignment="1">
      <alignment vertical="top" wrapText="1"/>
    </xf>
    <xf numFmtId="0" fontId="14" fillId="2" borderId="0" xfId="0" applyFont="1" applyFill="1" applyBorder="1" applyAlignment="1">
      <alignment vertical="top" wrapText="1"/>
    </xf>
    <xf numFmtId="0" fontId="15" fillId="9" borderId="1" xfId="0" applyFont="1" applyFill="1" applyBorder="1" applyAlignment="1">
      <alignment vertical="top" wrapText="1"/>
    </xf>
    <xf numFmtId="0" fontId="19" fillId="2" borderId="0" xfId="0" applyFont="1" applyFill="1" applyBorder="1" applyAlignment="1">
      <alignment horizontal="left" vertical="top" wrapText="1"/>
    </xf>
    <xf numFmtId="0" fontId="20" fillId="0" borderId="0" xfId="1" applyNumberFormat="1" applyFont="1" applyFill="1" applyAlignment="1"/>
    <xf numFmtId="0" fontId="17" fillId="2" borderId="0" xfId="0" applyFont="1" applyFill="1" applyBorder="1" applyAlignment="1">
      <alignment horizontal="left"/>
    </xf>
    <xf numFmtId="164" fontId="14" fillId="2" borderId="0" xfId="0" applyNumberFormat="1" applyFont="1" applyFill="1"/>
    <xf numFmtId="164" fontId="14" fillId="2" borderId="9" xfId="0" applyNumberFormat="1" applyFont="1" applyFill="1" applyBorder="1"/>
    <xf numFmtId="168" fontId="17" fillId="2" borderId="9" xfId="0" applyNumberFormat="1" applyFont="1" applyFill="1" applyBorder="1"/>
    <xf numFmtId="165" fontId="17" fillId="2" borderId="9" xfId="0" applyNumberFormat="1" applyFont="1" applyFill="1" applyBorder="1" applyAlignment="1">
      <alignment horizontal="right"/>
    </xf>
    <xf numFmtId="168" fontId="15" fillId="2" borderId="9" xfId="0" applyNumberFormat="1" applyFont="1" applyFill="1" applyBorder="1" applyAlignment="1">
      <alignment horizontal="center"/>
    </xf>
    <xf numFmtId="168" fontId="15" fillId="2" borderId="11" xfId="0" applyNumberFormat="1" applyFont="1" applyFill="1" applyBorder="1" applyAlignment="1">
      <alignment horizontal="center"/>
    </xf>
    <xf numFmtId="168" fontId="31" fillId="2" borderId="9" xfId="0" applyNumberFormat="1" applyFont="1" applyFill="1" applyBorder="1" applyAlignment="1">
      <alignment horizontal="center"/>
    </xf>
    <xf numFmtId="168" fontId="17" fillId="2" borderId="9" xfId="0" applyNumberFormat="1" applyFont="1" applyFill="1" applyBorder="1" applyAlignment="1">
      <alignment horizontal="right"/>
    </xf>
    <xf numFmtId="44" fontId="17" fillId="2" borderId="9" xfId="3" applyFont="1" applyFill="1" applyBorder="1" applyAlignment="1">
      <alignment horizontal="right"/>
    </xf>
    <xf numFmtId="44" fontId="14" fillId="2" borderId="9" xfId="3" applyFont="1" applyFill="1" applyBorder="1" applyAlignment="1">
      <alignment horizontal="right"/>
    </xf>
    <xf numFmtId="168" fontId="14" fillId="2" borderId="11" xfId="0" applyNumberFormat="1" applyFont="1" applyFill="1" applyBorder="1" applyAlignment="1">
      <alignment horizontal="center"/>
    </xf>
    <xf numFmtId="168" fontId="30" fillId="2" borderId="9" xfId="0" applyNumberFormat="1" applyFont="1" applyFill="1" applyBorder="1" applyAlignment="1">
      <alignment horizontal="center"/>
    </xf>
    <xf numFmtId="44" fontId="15" fillId="2" borderId="9" xfId="3" applyFont="1" applyFill="1" applyBorder="1" applyAlignment="1">
      <alignment horizontal="right"/>
    </xf>
    <xf numFmtId="168" fontId="19" fillId="2" borderId="9" xfId="0" applyNumberFormat="1" applyFont="1" applyFill="1" applyBorder="1"/>
    <xf numFmtId="165" fontId="19" fillId="2" borderId="9" xfId="4" applyNumberFormat="1" applyFont="1" applyFill="1" applyBorder="1"/>
    <xf numFmtId="165" fontId="14" fillId="2" borderId="1" xfId="0" applyNumberFormat="1" applyFont="1" applyFill="1" applyBorder="1" applyAlignment="1">
      <alignment horizontal="right"/>
    </xf>
    <xf numFmtId="165" fontId="14" fillId="2" borderId="5" xfId="0" applyNumberFormat="1" applyFont="1" applyFill="1" applyBorder="1" applyAlignment="1">
      <alignment horizontal="right"/>
    </xf>
    <xf numFmtId="0" fontId="15" fillId="2" borderId="2" xfId="0" applyFont="1" applyFill="1" applyBorder="1" applyAlignment="1">
      <alignment horizontal="left" vertical="top" wrapText="1"/>
    </xf>
    <xf numFmtId="168" fontId="15" fillId="2" borderId="2" xfId="0" applyNumberFormat="1" applyFont="1" applyFill="1" applyBorder="1" applyAlignment="1">
      <alignment horizontal="center"/>
    </xf>
    <xf numFmtId="168" fontId="20" fillId="2" borderId="2" xfId="0" applyNumberFormat="1" applyFont="1" applyFill="1" applyBorder="1" applyAlignment="1">
      <alignment horizontal="center"/>
    </xf>
    <xf numFmtId="168" fontId="20" fillId="2" borderId="12" xfId="0" applyNumberFormat="1" applyFont="1" applyFill="1" applyBorder="1" applyAlignment="1">
      <alignment horizontal="center"/>
    </xf>
    <xf numFmtId="168" fontId="15" fillId="2" borderId="12" xfId="0" applyNumberFormat="1" applyFont="1" applyFill="1" applyBorder="1" applyAlignment="1">
      <alignment horizontal="center"/>
    </xf>
    <xf numFmtId="0" fontId="21" fillId="2" borderId="0" xfId="0" applyFont="1" applyFill="1" applyBorder="1" applyAlignment="1">
      <alignment horizontal="left" vertical="top"/>
    </xf>
    <xf numFmtId="0" fontId="19" fillId="2" borderId="1" xfId="0" applyFont="1" applyFill="1" applyBorder="1" applyAlignment="1">
      <alignment horizontal="left" vertical="top" wrapText="1"/>
    </xf>
    <xf numFmtId="168" fontId="19" fillId="2" borderId="1" xfId="0" applyNumberFormat="1" applyFont="1" applyFill="1" applyBorder="1"/>
    <xf numFmtId="168" fontId="19" fillId="2" borderId="5" xfId="0" applyNumberFormat="1" applyFont="1" applyFill="1" applyBorder="1"/>
    <xf numFmtId="168" fontId="14" fillId="2" borderId="9" xfId="0" applyNumberFormat="1" applyFont="1" applyFill="1" applyBorder="1" applyAlignment="1"/>
    <xf numFmtId="168" fontId="14" fillId="2" borderId="9" xfId="0" applyNumberFormat="1" applyFont="1" applyFill="1" applyBorder="1" applyAlignment="1">
      <alignment vertical="top"/>
    </xf>
    <xf numFmtId="168" fontId="15" fillId="2" borderId="0" xfId="0" applyNumberFormat="1" applyFont="1" applyFill="1" applyBorder="1" applyAlignment="1"/>
    <xf numFmtId="168" fontId="15" fillId="2" borderId="9" xfId="0" applyNumberFormat="1" applyFont="1" applyFill="1" applyBorder="1" applyAlignment="1"/>
    <xf numFmtId="168" fontId="14" fillId="2" borderId="1" xfId="0" applyNumberFormat="1" applyFont="1" applyFill="1" applyBorder="1" applyAlignment="1"/>
    <xf numFmtId="168" fontId="14" fillId="2" borderId="5" xfId="0" applyNumberFormat="1" applyFont="1" applyFill="1" applyBorder="1" applyAlignment="1"/>
    <xf numFmtId="0" fontId="23" fillId="2" borderId="0" xfId="0" applyFont="1" applyFill="1" applyBorder="1" applyAlignment="1">
      <alignment horizontal="left"/>
    </xf>
    <xf numFmtId="0" fontId="19" fillId="2" borderId="0" xfId="0" applyFont="1" applyFill="1" applyBorder="1"/>
    <xf numFmtId="0" fontId="19" fillId="2" borderId="0" xfId="0" applyFont="1" applyFill="1" applyBorder="1" applyAlignment="1"/>
    <xf numFmtId="0" fontId="23" fillId="2" borderId="0" xfId="0" quotePrefix="1" applyFont="1" applyFill="1" applyBorder="1" applyAlignment="1">
      <alignment horizontal="left" vertical="top"/>
    </xf>
    <xf numFmtId="0" fontId="25" fillId="2" borderId="0" xfId="0" applyFont="1" applyFill="1" applyBorder="1"/>
    <xf numFmtId="0" fontId="25" fillId="2" borderId="0" xfId="0" applyFont="1" applyFill="1" applyBorder="1" applyAlignment="1">
      <alignment horizontal="center"/>
    </xf>
    <xf numFmtId="0" fontId="15" fillId="10" borderId="0" xfId="0" applyFont="1" applyFill="1" applyAlignment="1">
      <alignment vertical="top" wrapText="1"/>
    </xf>
    <xf numFmtId="0" fontId="14" fillId="10" borderId="0" xfId="0" applyFont="1" applyFill="1"/>
    <xf numFmtId="0" fontId="17" fillId="10" borderId="9" xfId="0" applyFont="1" applyFill="1" applyBorder="1"/>
    <xf numFmtId="0" fontId="17" fillId="10" borderId="0" xfId="0" applyFont="1" applyFill="1"/>
    <xf numFmtId="0" fontId="0" fillId="10" borderId="0" xfId="0" applyFill="1"/>
    <xf numFmtId="168" fontId="14" fillId="10" borderId="9" xfId="1" applyNumberFormat="1" applyFont="1" applyFill="1" applyBorder="1"/>
    <xf numFmtId="168" fontId="17" fillId="10" borderId="9" xfId="1" applyNumberFormat="1" applyFont="1" applyFill="1" applyBorder="1"/>
    <xf numFmtId="168" fontId="17" fillId="10" borderId="0" xfId="1" applyNumberFormat="1" applyFont="1" applyFill="1" applyAlignment="1">
      <alignment horizontal="center"/>
    </xf>
    <xf numFmtId="168" fontId="17" fillId="10" borderId="0" xfId="0" applyNumberFormat="1" applyFont="1" applyFill="1"/>
    <xf numFmtId="0" fontId="15" fillId="10" borderId="1" xfId="0" applyFont="1" applyFill="1" applyBorder="1" applyAlignment="1">
      <alignment vertical="top" wrapText="1"/>
    </xf>
    <xf numFmtId="168" fontId="14" fillId="10" borderId="5" xfId="0" applyNumberFormat="1" applyFont="1" applyFill="1" applyBorder="1"/>
    <xf numFmtId="168" fontId="17" fillId="10" borderId="5" xfId="0" applyNumberFormat="1" applyFont="1" applyFill="1" applyBorder="1"/>
    <xf numFmtId="168" fontId="17" fillId="10" borderId="1" xfId="0" applyNumberFormat="1" applyFont="1" applyFill="1" applyBorder="1"/>
    <xf numFmtId="168" fontId="17" fillId="10" borderId="1" xfId="0" applyNumberFormat="1" applyFont="1" applyFill="1" applyBorder="1" applyAlignment="1">
      <alignment horizontal="center"/>
    </xf>
    <xf numFmtId="0" fontId="0" fillId="10" borderId="1" xfId="0" applyFill="1" applyBorder="1"/>
    <xf numFmtId="168" fontId="14" fillId="10" borderId="0" xfId="0" applyNumberFormat="1" applyFont="1" applyFill="1"/>
    <xf numFmtId="0" fontId="17" fillId="10" borderId="0" xfId="0" applyFont="1" applyFill="1" applyAlignment="1">
      <alignment horizontal="center"/>
    </xf>
    <xf numFmtId="165" fontId="17" fillId="10" borderId="9" xfId="0" applyNumberFormat="1" applyFont="1" applyFill="1" applyBorder="1"/>
    <xf numFmtId="165" fontId="17" fillId="10" borderId="0" xfId="0" applyNumberFormat="1" applyFont="1" applyFill="1"/>
    <xf numFmtId="165" fontId="17" fillId="10" borderId="9" xfId="1" applyNumberFormat="1" applyFont="1" applyFill="1" applyBorder="1"/>
    <xf numFmtId="165" fontId="17" fillId="10" borderId="0" xfId="1" applyNumberFormat="1" applyFont="1" applyFill="1" applyAlignment="1">
      <alignment horizontal="center"/>
    </xf>
    <xf numFmtId="165" fontId="17" fillId="10" borderId="9" xfId="1" applyNumberFormat="1" applyFont="1" applyFill="1" applyBorder="1" applyAlignment="1">
      <alignment horizontal="right"/>
    </xf>
    <xf numFmtId="165" fontId="17" fillId="10" borderId="0" xfId="1" applyNumberFormat="1" applyFont="1" applyFill="1" applyAlignment="1">
      <alignment horizontal="right"/>
    </xf>
    <xf numFmtId="165" fontId="17" fillId="10" borderId="0" xfId="0" applyNumberFormat="1" applyFont="1" applyFill="1" applyAlignment="1">
      <alignment horizontal="right"/>
    </xf>
    <xf numFmtId="0" fontId="15" fillId="10" borderId="0" xfId="0" applyFont="1" applyFill="1" applyBorder="1" applyAlignment="1">
      <alignment horizontal="left" vertical="top" wrapText="1"/>
    </xf>
    <xf numFmtId="164" fontId="14" fillId="10" borderId="0" xfId="0" applyNumberFormat="1" applyFont="1" applyFill="1"/>
    <xf numFmtId="164" fontId="14" fillId="10" borderId="9" xfId="0" applyNumberFormat="1" applyFont="1" applyFill="1" applyBorder="1"/>
    <xf numFmtId="164" fontId="15" fillId="10" borderId="0" xfId="0" applyNumberFormat="1" applyFont="1" applyFill="1" applyBorder="1" applyAlignment="1">
      <alignment horizontal="center"/>
    </xf>
    <xf numFmtId="0" fontId="15" fillId="10" borderId="9" xfId="0" applyFont="1" applyFill="1" applyBorder="1" applyAlignment="1">
      <alignment horizontal="center"/>
    </xf>
    <xf numFmtId="14" fontId="15" fillId="10" borderId="0" xfId="0" applyNumberFormat="1" applyFont="1" applyFill="1" applyBorder="1" applyAlignment="1">
      <alignment horizontal="center"/>
    </xf>
    <xf numFmtId="0" fontId="15" fillId="10" borderId="0" xfId="0" applyFont="1" applyFill="1" applyBorder="1"/>
    <xf numFmtId="0" fontId="2" fillId="10" borderId="0" xfId="0" applyFont="1" applyFill="1" applyBorder="1"/>
    <xf numFmtId="0" fontId="23" fillId="2" borderId="0" xfId="0" quotePrefix="1" applyFont="1" applyFill="1" applyAlignment="1">
      <alignment horizontal="left" vertical="top"/>
    </xf>
    <xf numFmtId="0" fontId="0" fillId="10" borderId="0" xfId="0" applyFill="1" applyAlignment="1">
      <alignment vertical="top" wrapText="1"/>
    </xf>
    <xf numFmtId="168" fontId="14" fillId="10" borderId="9" xfId="0" applyNumberFormat="1" applyFont="1" applyFill="1" applyBorder="1"/>
    <xf numFmtId="168" fontId="14" fillId="10" borderId="3" xfId="0" applyNumberFormat="1" applyFont="1" applyFill="1" applyBorder="1"/>
    <xf numFmtId="0" fontId="15" fillId="10" borderId="1" xfId="0" applyFont="1" applyFill="1" applyBorder="1" applyAlignment="1">
      <alignment horizontal="left" vertical="top" wrapText="1"/>
    </xf>
    <xf numFmtId="0" fontId="15" fillId="10" borderId="1" xfId="0" applyFont="1" applyFill="1" applyBorder="1" applyAlignment="1">
      <alignment horizontal="left" vertical="top"/>
    </xf>
    <xf numFmtId="0" fontId="15" fillId="10" borderId="5" xfId="0" applyFont="1" applyFill="1" applyBorder="1" applyAlignment="1">
      <alignment horizontal="left" vertical="top"/>
    </xf>
    <xf numFmtId="0" fontId="26" fillId="10" borderId="0" xfId="0" applyFont="1" applyFill="1" applyBorder="1" applyAlignment="1">
      <alignment horizontal="left" vertical="top" wrapText="1"/>
    </xf>
    <xf numFmtId="0" fontId="15" fillId="10" borderId="0" xfId="0" applyFont="1" applyFill="1" applyBorder="1" applyAlignment="1">
      <alignment horizontal="left" vertical="top"/>
    </xf>
    <xf numFmtId="0" fontId="15" fillId="10" borderId="9" xfId="0" applyFont="1" applyFill="1" applyBorder="1" applyAlignment="1">
      <alignment horizontal="left" vertical="top"/>
    </xf>
    <xf numFmtId="0" fontId="0" fillId="10" borderId="0" xfId="0" applyFill="1" applyBorder="1"/>
    <xf numFmtId="0" fontId="26" fillId="10" borderId="0" xfId="0" applyFont="1" applyFill="1" applyBorder="1" applyAlignment="1">
      <alignment horizontal="left" vertical="top"/>
    </xf>
    <xf numFmtId="0" fontId="26" fillId="10" borderId="9" xfId="0" applyFont="1" applyFill="1" applyBorder="1" applyAlignment="1">
      <alignment horizontal="left" vertical="top"/>
    </xf>
    <xf numFmtId="0" fontId="21" fillId="2" borderId="0" xfId="0" applyFont="1" applyFill="1" applyBorder="1" applyAlignment="1">
      <alignment wrapText="1"/>
    </xf>
    <xf numFmtId="164" fontId="0" fillId="2" borderId="0" xfId="0" applyNumberFormat="1" applyFill="1" applyBorder="1" applyAlignment="1">
      <alignment horizontal="center"/>
    </xf>
    <xf numFmtId="0" fontId="0" fillId="2" borderId="0" xfId="0" applyFill="1" applyBorder="1" applyAlignment="1">
      <alignment horizontal="left"/>
    </xf>
    <xf numFmtId="165" fontId="17" fillId="2" borderId="4" xfId="1" applyNumberFormat="1" applyFont="1" applyFill="1" applyBorder="1" applyAlignment="1">
      <alignment horizontal="right"/>
    </xf>
    <xf numFmtId="0" fontId="35" fillId="0" borderId="0" xfId="0" applyFont="1" applyBorder="1" applyAlignment="1">
      <alignment wrapText="1"/>
    </xf>
    <xf numFmtId="0" fontId="36" fillId="2" borderId="0" xfId="0" applyFont="1" applyFill="1" applyBorder="1" applyAlignment="1">
      <alignment horizontal="center"/>
    </xf>
    <xf numFmtId="0" fontId="15" fillId="10" borderId="3" xfId="0" applyFont="1" applyFill="1" applyBorder="1" applyAlignment="1">
      <alignment horizontal="center"/>
    </xf>
    <xf numFmtId="168" fontId="15" fillId="2" borderId="3" xfId="1" applyNumberFormat="1" applyFont="1" applyFill="1" applyBorder="1" applyAlignment="1">
      <alignment horizontal="center"/>
    </xf>
    <xf numFmtId="168" fontId="14" fillId="2" borderId="4" xfId="0" applyNumberFormat="1" applyFont="1" applyFill="1" applyBorder="1" applyAlignment="1">
      <alignment horizontal="center"/>
    </xf>
    <xf numFmtId="168" fontId="14" fillId="2" borderId="3" xfId="1" applyNumberFormat="1" applyFont="1" applyFill="1" applyBorder="1" applyAlignment="1">
      <alignment horizontal="center"/>
    </xf>
    <xf numFmtId="168" fontId="14" fillId="2" borderId="4" xfId="1" applyNumberFormat="1" applyFont="1" applyFill="1" applyBorder="1" applyAlignment="1">
      <alignment horizontal="center"/>
    </xf>
    <xf numFmtId="165" fontId="22" fillId="2" borderId="3" xfId="1" applyNumberFormat="1" applyFont="1" applyFill="1" applyBorder="1" applyAlignment="1">
      <alignment horizontal="right"/>
    </xf>
    <xf numFmtId="164" fontId="14" fillId="2" borderId="3" xfId="0" applyNumberFormat="1" applyFont="1" applyFill="1" applyBorder="1"/>
    <xf numFmtId="164" fontId="14" fillId="10" borderId="3" xfId="0" applyNumberFormat="1" applyFont="1" applyFill="1" applyBorder="1"/>
    <xf numFmtId="0" fontId="14" fillId="2" borderId="3" xfId="0" applyFont="1" applyFill="1" applyBorder="1"/>
    <xf numFmtId="168" fontId="14" fillId="2" borderId="3" xfId="1" applyNumberFormat="1" applyFont="1" applyFill="1" applyBorder="1"/>
    <xf numFmtId="168" fontId="14" fillId="10" borderId="3" xfId="1" applyNumberFormat="1" applyFont="1" applyFill="1" applyBorder="1"/>
    <xf numFmtId="168" fontId="14" fillId="10" borderId="4" xfId="0" applyNumberFormat="1" applyFont="1" applyFill="1" applyBorder="1"/>
    <xf numFmtId="168" fontId="14" fillId="2" borderId="3" xfId="1" applyNumberFormat="1" applyFont="1" applyFill="1" applyBorder="1" applyAlignment="1">
      <alignment horizontal="right"/>
    </xf>
    <xf numFmtId="0" fontId="17" fillId="2" borderId="3" xfId="0" applyFont="1" applyFill="1" applyBorder="1"/>
    <xf numFmtId="165" fontId="17" fillId="2" borderId="3" xfId="1" applyNumberFormat="1" applyFont="1" applyFill="1" applyBorder="1" applyAlignment="1">
      <alignment horizontal="right"/>
    </xf>
    <xf numFmtId="165" fontId="17" fillId="10" borderId="3" xfId="1" applyNumberFormat="1" applyFont="1" applyFill="1" applyBorder="1" applyAlignment="1">
      <alignment horizontal="right"/>
    </xf>
    <xf numFmtId="165" fontId="17" fillId="2" borderId="0" xfId="1" applyNumberFormat="1" applyFont="1" applyFill="1" applyBorder="1" applyAlignment="1">
      <alignment horizontal="right"/>
    </xf>
    <xf numFmtId="0" fontId="17" fillId="10" borderId="3" xfId="0" applyFont="1" applyFill="1" applyBorder="1"/>
    <xf numFmtId="165" fontId="14" fillId="2" borderId="3" xfId="1" applyNumberFormat="1" applyFont="1" applyFill="1" applyBorder="1" applyAlignment="1">
      <alignment horizontal="right"/>
    </xf>
    <xf numFmtId="165" fontId="20" fillId="2" borderId="3" xfId="1" applyNumberFormat="1" applyFont="1" applyFill="1" applyBorder="1" applyAlignment="1">
      <alignment horizontal="right"/>
    </xf>
    <xf numFmtId="165" fontId="17" fillId="2" borderId="3" xfId="0" applyNumberFormat="1" applyFont="1" applyFill="1" applyBorder="1"/>
    <xf numFmtId="165" fontId="17" fillId="10" borderId="3" xfId="0" applyNumberFormat="1" applyFont="1" applyFill="1" applyBorder="1"/>
    <xf numFmtId="165" fontId="17" fillId="2" borderId="3" xfId="1" applyNumberFormat="1" applyFont="1" applyFill="1" applyBorder="1"/>
    <xf numFmtId="165" fontId="17" fillId="10" borderId="3" xfId="1" applyNumberFormat="1" applyFont="1" applyFill="1" applyBorder="1"/>
    <xf numFmtId="165" fontId="20" fillId="2" borderId="13" xfId="1" applyNumberFormat="1" applyFont="1" applyFill="1" applyBorder="1" applyAlignment="1">
      <alignment horizontal="right"/>
    </xf>
    <xf numFmtId="165" fontId="17" fillId="2" borderId="3" xfId="0" applyNumberFormat="1" applyFont="1" applyFill="1" applyBorder="1" applyAlignment="1">
      <alignment horizontal="right"/>
    </xf>
    <xf numFmtId="165" fontId="15" fillId="2" borderId="9" xfId="0" applyNumberFormat="1" applyFont="1" applyFill="1" applyBorder="1" applyAlignment="1">
      <alignment horizontal="right"/>
    </xf>
    <xf numFmtId="165" fontId="15" fillId="2" borderId="0" xfId="0" applyNumberFormat="1" applyFont="1" applyFill="1" applyAlignment="1">
      <alignment horizontal="right"/>
    </xf>
    <xf numFmtId="165" fontId="17" fillId="9" borderId="4" xfId="1" applyNumberFormat="1" applyFont="1" applyFill="1" applyBorder="1" applyAlignment="1">
      <alignment horizontal="right"/>
    </xf>
    <xf numFmtId="165" fontId="17" fillId="9" borderId="1" xfId="1" applyNumberFormat="1" applyFont="1" applyFill="1" applyBorder="1" applyAlignment="1">
      <alignment horizontal="right"/>
    </xf>
    <xf numFmtId="0" fontId="2" fillId="0" borderId="0" xfId="0" applyFont="1"/>
    <xf numFmtId="0" fontId="25" fillId="8" borderId="3" xfId="0" applyFont="1" applyFill="1" applyBorder="1" applyAlignment="1">
      <alignment horizontal="center"/>
    </xf>
    <xf numFmtId="0" fontId="15" fillId="10" borderId="4" xfId="0" applyFont="1" applyFill="1" applyBorder="1" applyAlignment="1">
      <alignment horizontal="left" vertical="top"/>
    </xf>
    <xf numFmtId="168" fontId="17" fillId="2" borderId="3" xfId="0" applyNumberFormat="1" applyFont="1" applyFill="1" applyBorder="1"/>
    <xf numFmtId="41" fontId="14" fillId="2" borderId="0" xfId="0" applyNumberFormat="1" applyFont="1" applyFill="1"/>
    <xf numFmtId="168" fontId="15" fillId="2" borderId="14" xfId="1" applyNumberFormat="1" applyFont="1" applyFill="1" applyBorder="1" applyAlignment="1">
      <alignment horizontal="center"/>
    </xf>
    <xf numFmtId="168" fontId="14" fillId="2" borderId="15" xfId="0" applyNumberFormat="1" applyFont="1" applyFill="1" applyBorder="1" applyAlignment="1">
      <alignment horizontal="center"/>
    </xf>
    <xf numFmtId="168" fontId="17" fillId="0" borderId="0" xfId="0" applyNumberFormat="1" applyFont="1" applyFill="1" applyAlignment="1">
      <alignment horizontal="center"/>
    </xf>
    <xf numFmtId="0" fontId="0" fillId="0" borderId="0" xfId="0" applyFill="1"/>
    <xf numFmtId="168" fontId="15" fillId="0" borderId="0" xfId="1" applyNumberFormat="1" applyFont="1" applyFill="1" applyBorder="1" applyAlignment="1">
      <alignment horizontal="center"/>
    </xf>
    <xf numFmtId="168" fontId="20" fillId="0" borderId="0" xfId="1" applyNumberFormat="1" applyFont="1" applyFill="1" applyBorder="1" applyAlignment="1">
      <alignment horizontal="center"/>
    </xf>
    <xf numFmtId="168" fontId="17" fillId="2" borderId="11" xfId="0" applyNumberFormat="1" applyFont="1" applyFill="1" applyBorder="1" applyAlignment="1">
      <alignment horizontal="center"/>
    </xf>
    <xf numFmtId="167" fontId="14" fillId="2" borderId="0" xfId="0" applyNumberFormat="1" applyFont="1" applyFill="1"/>
    <xf numFmtId="168" fontId="14" fillId="0" borderId="0" xfId="0" applyNumberFormat="1" applyFont="1" applyFill="1" applyAlignment="1">
      <alignment horizontal="center"/>
    </xf>
    <xf numFmtId="168" fontId="15" fillId="0" borderId="0" xfId="0" applyNumberFormat="1" applyFont="1" applyFill="1" applyBorder="1" applyAlignment="1">
      <alignment horizontal="center"/>
    </xf>
    <xf numFmtId="168" fontId="17" fillId="0" borderId="0" xfId="0" applyNumberFormat="1" applyFont="1" applyFill="1" applyBorder="1" applyAlignment="1">
      <alignment horizontal="right"/>
    </xf>
    <xf numFmtId="168" fontId="14" fillId="0" borderId="0" xfId="0" applyNumberFormat="1" applyFont="1" applyFill="1" applyBorder="1" applyAlignment="1">
      <alignment horizontal="center"/>
    </xf>
    <xf numFmtId="41" fontId="17" fillId="2" borderId="3" xfId="1" applyNumberFormat="1" applyFont="1" applyFill="1" applyBorder="1" applyAlignment="1">
      <alignment horizontal="right"/>
    </xf>
    <xf numFmtId="41" fontId="17" fillId="2" borderId="9" xfId="1" applyNumberFormat="1" applyFont="1" applyFill="1" applyBorder="1" applyAlignment="1">
      <alignment horizontal="right"/>
    </xf>
    <xf numFmtId="165" fontId="19" fillId="2" borderId="0" xfId="4" applyNumberFormat="1" applyFont="1" applyFill="1" applyBorder="1" applyAlignment="1">
      <alignment horizontal="right"/>
    </xf>
    <xf numFmtId="165" fontId="17" fillId="10" borderId="0" xfId="1" applyNumberFormat="1" applyFont="1" applyFill="1" applyBorder="1" applyAlignment="1">
      <alignment horizontal="right"/>
    </xf>
    <xf numFmtId="166" fontId="0" fillId="2" borderId="0" xfId="1" applyNumberFormat="1" applyFont="1" applyFill="1" applyBorder="1"/>
    <xf numFmtId="168" fontId="0" fillId="2" borderId="0" xfId="0" applyNumberFormat="1" applyFill="1" applyBorder="1"/>
    <xf numFmtId="165" fontId="15" fillId="2" borderId="11" xfId="0" applyNumberFormat="1" applyFont="1" applyFill="1" applyBorder="1" applyAlignment="1">
      <alignment horizontal="right"/>
    </xf>
    <xf numFmtId="0" fontId="15" fillId="10" borderId="3" xfId="0" applyFont="1" applyFill="1" applyBorder="1" applyAlignment="1">
      <alignment horizontal="left" vertical="top"/>
    </xf>
    <xf numFmtId="44" fontId="15" fillId="2" borderId="3" xfId="3" applyFont="1" applyFill="1" applyBorder="1" applyAlignment="1">
      <alignment horizontal="right"/>
    </xf>
    <xf numFmtId="168" fontId="17" fillId="2" borderId="3" xfId="1" applyNumberFormat="1" applyFont="1" applyFill="1" applyBorder="1"/>
    <xf numFmtId="0" fontId="21" fillId="2" borderId="0" xfId="0" applyFont="1" applyFill="1" applyBorder="1" applyAlignment="1">
      <alignment wrapText="1"/>
    </xf>
    <xf numFmtId="0" fontId="22" fillId="2" borderId="1" xfId="0" applyFont="1" applyFill="1" applyBorder="1" applyAlignment="1">
      <alignment horizontal="left" vertical="top" wrapText="1"/>
    </xf>
    <xf numFmtId="165" fontId="22" fillId="2" borderId="5" xfId="1" applyNumberFormat="1" applyFont="1" applyFill="1" applyBorder="1" applyAlignment="1">
      <alignment horizontal="right"/>
    </xf>
    <xf numFmtId="165" fontId="22" fillId="2" borderId="1" xfId="1" applyNumberFormat="1" applyFont="1" applyFill="1" applyBorder="1" applyAlignment="1">
      <alignment horizontal="right"/>
    </xf>
    <xf numFmtId="165" fontId="22" fillId="2" borderId="4" xfId="1" applyNumberFormat="1" applyFont="1" applyFill="1" applyBorder="1" applyAlignment="1">
      <alignment horizontal="right"/>
    </xf>
    <xf numFmtId="0" fontId="19" fillId="2" borderId="7" xfId="0" applyFont="1" applyFill="1" applyBorder="1" applyAlignment="1">
      <alignment horizontal="left" vertical="top" wrapText="1"/>
    </xf>
    <xf numFmtId="168" fontId="19" fillId="2" borderId="11" xfId="0" applyNumberFormat="1" applyFont="1" applyFill="1" applyBorder="1"/>
    <xf numFmtId="168" fontId="19" fillId="2" borderId="7" xfId="0" applyNumberFormat="1" applyFont="1" applyFill="1" applyBorder="1"/>
    <xf numFmtId="165" fontId="19" fillId="2" borderId="5" xfId="4" applyNumberFormat="1" applyFont="1" applyFill="1" applyBorder="1"/>
    <xf numFmtId="165" fontId="19" fillId="2" borderId="1" xfId="4" applyNumberFormat="1" applyFont="1" applyFill="1" applyBorder="1"/>
    <xf numFmtId="166" fontId="10" fillId="0" borderId="0" xfId="1" applyNumberFormat="1" applyFont="1" applyFill="1" applyAlignment="1"/>
    <xf numFmtId="166" fontId="14" fillId="0" borderId="0" xfId="1" applyNumberFormat="1" applyFont="1" applyFill="1" applyAlignment="1"/>
    <xf numFmtId="166" fontId="14" fillId="0" borderId="0" xfId="1" applyNumberFormat="1" applyFont="1" applyFill="1" applyAlignment="1">
      <alignment horizontal="left"/>
    </xf>
    <xf numFmtId="166" fontId="14" fillId="0" borderId="0" xfId="1" applyNumberFormat="1" applyFont="1" applyFill="1" applyAlignment="1">
      <alignment vertical="top"/>
    </xf>
    <xf numFmtId="166" fontId="14" fillId="0" borderId="0" xfId="1" applyNumberFormat="1" applyFont="1" applyFill="1" applyBorder="1" applyAlignment="1">
      <alignment vertical="top"/>
    </xf>
    <xf numFmtId="166" fontId="14" fillId="0" borderId="0" xfId="1" applyNumberFormat="1" applyFont="1" applyFill="1" applyAlignment="1">
      <alignment horizontal="left" vertical="top"/>
    </xf>
    <xf numFmtId="166" fontId="14" fillId="0" borderId="7" xfId="1" applyNumberFormat="1" applyFont="1" applyFill="1" applyBorder="1" applyAlignment="1"/>
    <xf numFmtId="166" fontId="14" fillId="0" borderId="0" xfId="1" applyNumberFormat="1" applyFont="1" applyFill="1" applyBorder="1" applyAlignment="1"/>
    <xf numFmtId="166" fontId="14" fillId="0" borderId="0" xfId="1" applyNumberFormat="1" applyFont="1" applyFill="1" applyBorder="1" applyAlignment="1">
      <alignment horizontal="left"/>
    </xf>
    <xf numFmtId="166" fontId="15" fillId="0" borderId="6" xfId="3" applyNumberFormat="1" applyFont="1" applyFill="1" applyBorder="1" applyAlignment="1"/>
    <xf numFmtId="166" fontId="15" fillId="0" borderId="0" xfId="3" applyNumberFormat="1" applyFont="1" applyFill="1" applyAlignment="1"/>
    <xf numFmtId="166" fontId="15" fillId="0" borderId="0" xfId="3" applyNumberFormat="1" applyFont="1" applyFill="1" applyBorder="1" applyAlignment="1"/>
    <xf numFmtId="169" fontId="10" fillId="0" borderId="0" xfId="1" applyNumberFormat="1" applyFont="1" applyFill="1" applyAlignment="1">
      <alignment vertical="top"/>
    </xf>
    <xf numFmtId="166" fontId="10" fillId="0" borderId="0" xfId="1" applyNumberFormat="1" applyFont="1" applyFill="1" applyAlignment="1">
      <alignment vertical="top"/>
    </xf>
    <xf numFmtId="0" fontId="0" fillId="0" borderId="0" xfId="0" applyBorder="1" applyAlignment="1"/>
    <xf numFmtId="167" fontId="0" fillId="2" borderId="0" xfId="0" applyNumberFormat="1" applyFill="1" applyBorder="1"/>
    <xf numFmtId="0" fontId="2" fillId="2" borderId="0" xfId="0" applyFont="1" applyFill="1" applyAlignment="1">
      <alignment horizontal="center"/>
    </xf>
    <xf numFmtId="14" fontId="25" fillId="8" borderId="1" xfId="0" applyNumberFormat="1" applyFont="1" applyFill="1" applyBorder="1" applyAlignment="1">
      <alignment horizontal="center" wrapText="1"/>
    </xf>
    <xf numFmtId="0" fontId="15" fillId="2" borderId="0" xfId="0" applyFont="1" applyFill="1" applyAlignment="1">
      <alignment horizontal="center"/>
    </xf>
    <xf numFmtId="0" fontId="15" fillId="0" borderId="1" xfId="0" applyFont="1" applyBorder="1" applyAlignment="1">
      <alignment horizontal="center"/>
    </xf>
    <xf numFmtId="0" fontId="12" fillId="0" borderId="0" xfId="0" applyFont="1" applyFill="1" applyBorder="1" applyAlignment="1">
      <alignment horizontal="center"/>
    </xf>
    <xf numFmtId="0" fontId="35" fillId="2" borderId="0" xfId="0" applyFont="1" applyFill="1" applyBorder="1" applyAlignment="1">
      <alignment horizontal="left" wrapText="1"/>
    </xf>
    <xf numFmtId="0" fontId="23" fillId="2" borderId="0" xfId="0" quotePrefix="1" applyFont="1" applyFill="1" applyAlignment="1">
      <alignment horizontal="left" vertical="top" wrapText="1"/>
    </xf>
    <xf numFmtId="0" fontId="21" fillId="2" borderId="0" xfId="0" applyFont="1" applyFill="1" applyBorder="1" applyAlignment="1">
      <alignment wrapText="1"/>
    </xf>
    <xf numFmtId="0" fontId="23" fillId="2" borderId="0" xfId="0" quotePrefix="1" applyFont="1" applyFill="1" applyBorder="1" applyAlignment="1">
      <alignment horizontal="left" wrapText="1"/>
    </xf>
    <xf numFmtId="0" fontId="0" fillId="0" borderId="0" xfId="0" applyAlignment="1">
      <alignment wrapText="1"/>
    </xf>
    <xf numFmtId="0" fontId="27" fillId="2" borderId="0" xfId="0" applyFont="1" applyFill="1" applyAlignment="1">
      <alignment horizontal="left" wrapText="1"/>
    </xf>
    <xf numFmtId="0" fontId="14" fillId="2" borderId="0" xfId="0" applyFont="1" applyFill="1" applyAlignment="1">
      <alignment horizontal="left" wrapText="1"/>
    </xf>
    <xf numFmtId="0" fontId="27" fillId="2" borderId="0" xfId="0" applyFont="1" applyFill="1" applyAlignment="1">
      <alignment wrapText="1"/>
    </xf>
    <xf numFmtId="0" fontId="14" fillId="2" borderId="0" xfId="0" applyFont="1" applyFill="1" applyAlignment="1">
      <alignment wrapText="1"/>
    </xf>
    <xf numFmtId="0" fontId="24" fillId="2" borderId="0" xfId="0" applyFont="1" applyFill="1" applyAlignment="1">
      <alignment wrapText="1"/>
    </xf>
    <xf numFmtId="165" fontId="0" fillId="2" borderId="0" xfId="0" applyNumberFormat="1" applyFill="1" applyBorder="1"/>
    <xf numFmtId="0" fontId="14" fillId="2" borderId="0" xfId="1" applyNumberFormat="1" applyFont="1" applyFill="1" applyBorder="1" applyAlignment="1">
      <alignment horizontal="left" vertical="top" wrapText="1"/>
    </xf>
    <xf numFmtId="0" fontId="0" fillId="2" borderId="0" xfId="0" applyFill="1" applyBorder="1" applyAlignment="1"/>
  </cellXfs>
  <cellStyles count="5">
    <cellStyle name="Comma" xfId="1" builtinId="3"/>
    <cellStyle name="Currency" xfId="3" builtinId="4"/>
    <cellStyle name="Hyperlink" xfId="2" builtinId="8"/>
    <cellStyle name="Normal" xfId="0" builtinId="0"/>
    <cellStyle name="Percent" xfId="4" builtinId="5"/>
  </cellStyles>
  <dxfs count="0"/>
  <tableStyles count="0" defaultTableStyle="TableStyleMedium2" defaultPivotStyle="PivotStyleLight16"/>
  <colors>
    <mruColors>
      <color rgb="FFBFBFBF"/>
      <color rgb="FF006A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verizon.com/about/investors/quarterly-reports/2q-2017-quarter-earnings-conference-call-webcast" TargetMode="External"/><Relationship Id="rId3" Type="http://schemas.openxmlformats.org/officeDocument/2006/relationships/hyperlink" Target="https://ir.netflix.com/results.cfm" TargetMode="External"/><Relationship Id="rId7" Type="http://schemas.openxmlformats.org/officeDocument/2006/relationships/hyperlink" Target="http://apps.indigotools.com/IR/IAC/?Ticker=BA&amp;Exchange=NYSE" TargetMode="External"/><Relationship Id="rId2" Type="http://schemas.openxmlformats.org/officeDocument/2006/relationships/hyperlink" Target="https://www.microsoft.com/en-us/Investor/earnings/FY-2017-Q4/press-release-webcast" TargetMode="External"/><Relationship Id="rId1" Type="http://schemas.openxmlformats.org/officeDocument/2006/relationships/hyperlink" Target="https://investors.att.com/financial-reports/quarterly-earnings/2017" TargetMode="External"/><Relationship Id="rId6" Type="http://schemas.openxmlformats.org/officeDocument/2006/relationships/hyperlink" Target="https://www.bnymellon.com/us/en/investor-relations/financial-reports.jsp" TargetMode="External"/><Relationship Id="rId5" Type="http://schemas.openxmlformats.org/officeDocument/2006/relationships/hyperlink" Target="http://apps.indigotools.com/IR/IAC/?Ticker=CTSH&amp;Exchange=NASDAQGS" TargetMode="External"/><Relationship Id="rId4" Type="http://schemas.openxmlformats.org/officeDocument/2006/relationships/hyperlink" Target="http://investor.accenture.com/~/media/Files/A/Accenture-IR/investor-toolkit/accenture-supporting-materials-q3fy17.pdf"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E36"/>
  <sheetViews>
    <sheetView workbookViewId="0">
      <selection activeCell="B37" sqref="B37"/>
    </sheetView>
  </sheetViews>
  <sheetFormatPr defaultColWidth="9.140625" defaultRowHeight="15"/>
  <cols>
    <col min="1" max="1" width="9.140625" style="2"/>
    <col min="2" max="2" width="16.28515625" style="7" bestFit="1" customWidth="1"/>
    <col min="3" max="3" width="0.7109375" style="2" customWidth="1"/>
    <col min="4" max="16384" width="9.140625" style="2"/>
  </cols>
  <sheetData>
    <row r="3" spans="2:5">
      <c r="B3" s="30" t="s">
        <v>44</v>
      </c>
      <c r="D3" s="2" t="s">
        <v>45</v>
      </c>
    </row>
    <row r="4" spans="2:5" ht="2.25" customHeight="1"/>
    <row r="5" spans="2:5">
      <c r="B5" s="31" t="s">
        <v>47</v>
      </c>
      <c r="D5" s="2" t="s">
        <v>48</v>
      </c>
    </row>
    <row r="6" spans="2:5" ht="2.25" customHeight="1"/>
    <row r="7" spans="2:5">
      <c r="B7" s="26" t="s">
        <v>46</v>
      </c>
      <c r="D7" s="2" t="s">
        <v>68</v>
      </c>
    </row>
    <row r="8" spans="2:5" ht="2.25" customHeight="1">
      <c r="B8" s="26"/>
    </row>
    <row r="9" spans="2:5">
      <c r="B9" s="32" t="s">
        <v>49</v>
      </c>
      <c r="D9" s="2" t="s">
        <v>50</v>
      </c>
    </row>
    <row r="14" spans="2:5">
      <c r="B14" s="475" t="s">
        <v>51</v>
      </c>
      <c r="C14" s="475"/>
      <c r="D14" s="475"/>
      <c r="E14" s="475"/>
    </row>
    <row r="15" spans="2:5">
      <c r="B15" s="7" t="s">
        <v>55</v>
      </c>
      <c r="D15" s="33" t="s">
        <v>56</v>
      </c>
    </row>
    <row r="16" spans="2:5">
      <c r="B16" s="7" t="s">
        <v>53</v>
      </c>
      <c r="D16" s="33" t="s">
        <v>57</v>
      </c>
    </row>
    <row r="17" spans="2:4">
      <c r="B17" s="7" t="s">
        <v>54</v>
      </c>
      <c r="D17" s="33" t="s">
        <v>58</v>
      </c>
    </row>
    <row r="18" spans="2:4">
      <c r="B18" s="7" t="s">
        <v>52</v>
      </c>
      <c r="D18" s="33" t="s">
        <v>59</v>
      </c>
    </row>
    <row r="19" spans="2:4">
      <c r="B19" s="7" t="s">
        <v>60</v>
      </c>
      <c r="D19" s="33" t="s">
        <v>61</v>
      </c>
    </row>
    <row r="20" spans="2:4">
      <c r="B20" s="7" t="s">
        <v>62</v>
      </c>
      <c r="D20" s="33" t="s">
        <v>63</v>
      </c>
    </row>
    <row r="21" spans="2:4">
      <c r="B21" s="7" t="s">
        <v>65</v>
      </c>
      <c r="D21" s="33" t="s">
        <v>64</v>
      </c>
    </row>
    <row r="22" spans="2:4">
      <c r="B22" s="7" t="s">
        <v>66</v>
      </c>
      <c r="D22" s="33" t="s">
        <v>67</v>
      </c>
    </row>
    <row r="25" spans="2:4">
      <c r="B25" s="7" t="s">
        <v>71</v>
      </c>
    </row>
    <row r="26" spans="2:4">
      <c r="B26" s="7">
        <v>1</v>
      </c>
      <c r="D26" s="2" t="s">
        <v>72</v>
      </c>
    </row>
    <row r="27" spans="2:4">
      <c r="B27" s="7">
        <v>2</v>
      </c>
      <c r="D27" s="2" t="s">
        <v>74</v>
      </c>
    </row>
    <row r="28" spans="2:4">
      <c r="B28" s="7">
        <v>3</v>
      </c>
      <c r="D28" s="2" t="s">
        <v>73</v>
      </c>
    </row>
    <row r="30" spans="2:4">
      <c r="B30" s="7" t="s">
        <v>75</v>
      </c>
    </row>
    <row r="31" spans="2:4">
      <c r="B31" s="7">
        <v>1</v>
      </c>
      <c r="D31" s="2" t="s">
        <v>76</v>
      </c>
    </row>
    <row r="32" spans="2:4">
      <c r="B32" s="7">
        <v>2</v>
      </c>
      <c r="D32" s="2" t="s">
        <v>77</v>
      </c>
    </row>
    <row r="33" spans="2:4">
      <c r="B33" s="7">
        <v>3</v>
      </c>
      <c r="D33" s="2" t="s">
        <v>78</v>
      </c>
    </row>
    <row r="34" spans="2:4">
      <c r="B34" s="7">
        <v>4</v>
      </c>
      <c r="D34" s="2" t="s">
        <v>79</v>
      </c>
    </row>
    <row r="35" spans="2:4">
      <c r="B35" s="7">
        <v>5</v>
      </c>
      <c r="D35" s="2" t="s">
        <v>80</v>
      </c>
    </row>
    <row r="36" spans="2:4">
      <c r="B36" s="7">
        <v>6</v>
      </c>
      <c r="D36" s="2" t="s">
        <v>81</v>
      </c>
    </row>
  </sheetData>
  <mergeCells count="1">
    <mergeCell ref="B14:E14"/>
  </mergeCells>
  <hyperlinks>
    <hyperlink ref="D15" r:id="rId1" xr:uid="{00000000-0004-0000-0000-000000000000}"/>
    <hyperlink ref="D16" r:id="rId2" xr:uid="{00000000-0004-0000-0000-000001000000}"/>
    <hyperlink ref="D17" r:id="rId3" xr:uid="{00000000-0004-0000-0000-000002000000}"/>
    <hyperlink ref="D18" r:id="rId4" xr:uid="{00000000-0004-0000-0000-000003000000}"/>
    <hyperlink ref="D19" r:id="rId5" xr:uid="{00000000-0004-0000-0000-000004000000}"/>
    <hyperlink ref="D20" r:id="rId6" xr:uid="{00000000-0004-0000-0000-000005000000}"/>
    <hyperlink ref="D21" r:id="rId7" xr:uid="{00000000-0004-0000-0000-000006000000}"/>
    <hyperlink ref="D22" r:id="rId8" xr:uid="{00000000-0004-0000-0000-000007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110"/>
  <sheetViews>
    <sheetView zoomScaleNormal="100" zoomScaleSheetLayoutView="100" workbookViewId="0">
      <pane xSplit="3" ySplit="2" topLeftCell="D3" activePane="bottomRight" state="frozen"/>
      <selection pane="topRight" activeCell="D1" sqref="D1"/>
      <selection pane="bottomLeft" activeCell="A3" sqref="A3"/>
      <selection pane="bottomRight"/>
    </sheetView>
  </sheetViews>
  <sheetFormatPr defaultColWidth="9.28515625" defaultRowHeight="15" outlineLevelCol="1"/>
  <cols>
    <col min="1" max="1" width="9.28515625" style="2"/>
    <col min="2" max="2" width="45.5703125" style="68" customWidth="1"/>
    <col min="3" max="3" width="4.28515625" style="2" customWidth="1"/>
    <col min="4" max="4" width="9.28515625" style="62"/>
    <col min="5" max="5" width="9.28515625" style="62" outlineLevel="1"/>
    <col min="6" max="8" width="9.28515625" style="2" outlineLevel="1"/>
    <col min="9" max="11" width="9.28515625" style="2"/>
    <col min="12" max="16384" width="9.28515625" style="13"/>
  </cols>
  <sheetData>
    <row r="1" spans="1:12">
      <c r="A1" s="163" t="s">
        <v>179</v>
      </c>
      <c r="B1" s="163"/>
      <c r="C1" s="71"/>
      <c r="D1" s="391" t="s">
        <v>224</v>
      </c>
      <c r="E1" s="391" t="s">
        <v>224</v>
      </c>
      <c r="F1" s="391" t="s">
        <v>224</v>
      </c>
      <c r="G1" s="391" t="s">
        <v>224</v>
      </c>
      <c r="H1" s="391" t="s">
        <v>224</v>
      </c>
      <c r="I1" s="391" t="s">
        <v>224</v>
      </c>
    </row>
    <row r="2" spans="1:12">
      <c r="A2" s="82" t="s">
        <v>178</v>
      </c>
      <c r="B2" s="163"/>
      <c r="C2" s="71"/>
      <c r="D2" s="105">
        <v>2016</v>
      </c>
      <c r="E2" s="105" t="s">
        <v>34</v>
      </c>
      <c r="F2" s="105" t="s">
        <v>33</v>
      </c>
      <c r="G2" s="105" t="s">
        <v>40</v>
      </c>
      <c r="H2" s="105" t="s">
        <v>221</v>
      </c>
      <c r="I2" s="105">
        <v>2017</v>
      </c>
      <c r="J2" s="105" t="s">
        <v>222</v>
      </c>
      <c r="K2" s="105" t="s">
        <v>223</v>
      </c>
      <c r="L2" s="105" t="s">
        <v>246</v>
      </c>
    </row>
    <row r="3" spans="1:12">
      <c r="A3" s="72"/>
      <c r="B3" s="133"/>
      <c r="C3" s="73"/>
      <c r="D3" s="142"/>
      <c r="E3" s="142"/>
      <c r="F3" s="73"/>
      <c r="G3" s="73"/>
      <c r="H3" s="73"/>
      <c r="I3" s="142"/>
      <c r="J3" s="142"/>
      <c r="K3" s="73"/>
      <c r="L3" s="73"/>
    </row>
    <row r="4" spans="1:12">
      <c r="A4" s="133" t="s">
        <v>172</v>
      </c>
      <c r="B4" s="133"/>
      <c r="C4" s="101"/>
      <c r="D4" s="219">
        <f>+'Income Statement History'!B29</f>
        <v>573.08000000000004</v>
      </c>
      <c r="E4" s="219">
        <f>+'Income Statement History'!C29</f>
        <v>137.01000000000002</v>
      </c>
      <c r="F4" s="218">
        <f>+'Income Statement History'!D29</f>
        <v>201.77</v>
      </c>
      <c r="G4" s="218">
        <f>+'Income Statement History'!E29</f>
        <v>199.06000000000003</v>
      </c>
      <c r="H4" s="218">
        <f>+'Income Statement History'!F29</f>
        <v>159.22</v>
      </c>
      <c r="I4" s="219">
        <f>+'Income Statement History'!G29</f>
        <v>697.09999999999991</v>
      </c>
      <c r="J4" s="219">
        <f>+'Income Statement History'!H29</f>
        <v>150.29</v>
      </c>
      <c r="K4" s="218">
        <f>+'Income Statement History'!I29</f>
        <v>228.67</v>
      </c>
      <c r="L4" s="218">
        <f>+'Income Statement History'!J29</f>
        <v>290.40000000000003</v>
      </c>
    </row>
    <row r="5" spans="1:12">
      <c r="A5" s="133"/>
      <c r="B5" s="133"/>
      <c r="C5" s="101"/>
      <c r="D5" s="142"/>
      <c r="E5" s="142"/>
      <c r="F5" s="73"/>
      <c r="G5" s="140"/>
      <c r="H5" s="140"/>
      <c r="I5" s="142"/>
      <c r="J5" s="142"/>
      <c r="K5" s="73"/>
      <c r="L5" s="73"/>
    </row>
    <row r="6" spans="1:12">
      <c r="A6" s="133" t="s">
        <v>141</v>
      </c>
      <c r="B6" s="133"/>
      <c r="C6" s="101"/>
      <c r="D6" s="142"/>
      <c r="E6" s="142"/>
      <c r="F6" s="73"/>
      <c r="G6" s="140"/>
      <c r="H6" s="140"/>
      <c r="I6" s="142"/>
      <c r="J6" s="142"/>
      <c r="K6" s="73"/>
      <c r="L6" s="73"/>
    </row>
    <row r="7" spans="1:12">
      <c r="A7" s="133" t="s">
        <v>173</v>
      </c>
      <c r="B7" s="133"/>
      <c r="C7" s="101"/>
      <c r="D7" s="166">
        <f>+'Income Statement History'!B12</f>
        <v>366.93</v>
      </c>
      <c r="E7" s="166">
        <f>+'Income Statement History'!C12</f>
        <v>94.04</v>
      </c>
      <c r="F7" s="169">
        <f>+'Income Statement History'!D12</f>
        <v>100.39</v>
      </c>
      <c r="G7" s="169">
        <f>+'Income Statement History'!E12</f>
        <v>102.59</v>
      </c>
      <c r="H7" s="169">
        <f>+'Income Statement History'!F12</f>
        <v>109.1</v>
      </c>
      <c r="I7" s="166">
        <f>+'Income Statement History'!G12</f>
        <v>406.11</v>
      </c>
      <c r="J7" s="166">
        <f>+'Income Statement History'!H12</f>
        <v>108.16</v>
      </c>
      <c r="K7" s="169">
        <f>+'Income Statement History'!I12</f>
        <v>113.4</v>
      </c>
      <c r="L7" s="169">
        <f>+'Income Statement History'!J12</f>
        <v>113.5</v>
      </c>
    </row>
    <row r="8" spans="1:12">
      <c r="A8" s="133" t="s">
        <v>174</v>
      </c>
      <c r="B8" s="133"/>
      <c r="C8" s="101"/>
      <c r="D8" s="166">
        <f>+'Income Statement History'!B22</f>
        <v>144.85</v>
      </c>
      <c r="E8" s="166">
        <f>+'Income Statement History'!C22</f>
        <v>34.01</v>
      </c>
      <c r="F8" s="169">
        <f>+'Income Statement History'!D22</f>
        <v>35.43</v>
      </c>
      <c r="G8" s="169">
        <f>+'Income Statement History'!E22</f>
        <v>34.479999999999997</v>
      </c>
      <c r="H8" s="169">
        <f>+'Income Statement History'!F22</f>
        <v>32.9</v>
      </c>
      <c r="I8" s="166">
        <f>+'Income Statement History'!G22</f>
        <v>136.80000000000001</v>
      </c>
      <c r="J8" s="166">
        <f>+'Income Statement History'!H22</f>
        <v>28.86</v>
      </c>
      <c r="K8" s="169">
        <f>+'Income Statement History'!I22</f>
        <v>26.88</v>
      </c>
      <c r="L8" s="169">
        <f>+'Income Statement History'!J22</f>
        <v>26.6</v>
      </c>
    </row>
    <row r="9" spans="1:12">
      <c r="A9" s="133" t="s">
        <v>175</v>
      </c>
      <c r="B9" s="133"/>
      <c r="C9" s="101"/>
      <c r="D9" s="166">
        <f>+'Income Statement History'!B25</f>
        <v>296.89999999999998</v>
      </c>
      <c r="E9" s="166">
        <f>+'Income Statement History'!C25</f>
        <v>53.82</v>
      </c>
      <c r="F9" s="169">
        <f>+'Income Statement History'!D25</f>
        <v>69.89</v>
      </c>
      <c r="G9" s="169">
        <f>+'Income Statement History'!E25</f>
        <v>77</v>
      </c>
      <c r="H9" s="169">
        <f>+'Income Statement History'!F25</f>
        <v>266.98</v>
      </c>
      <c r="I9" s="166">
        <f>+'Income Statement History'!G25</f>
        <v>467.76</v>
      </c>
      <c r="J9" s="166">
        <f>+'Income Statement History'!H25</f>
        <v>46.1</v>
      </c>
      <c r="K9" s="169">
        <f>+'Income Statement History'!I25</f>
        <v>70.319999999999993</v>
      </c>
      <c r="L9" s="169">
        <f>+'Income Statement History'!J25</f>
        <v>94.9</v>
      </c>
    </row>
    <row r="10" spans="1:12">
      <c r="A10" s="133" t="s">
        <v>242</v>
      </c>
      <c r="B10" s="133"/>
      <c r="C10" s="101"/>
      <c r="D10" s="166">
        <f>+'Income Statement History'!B34</f>
        <v>0</v>
      </c>
      <c r="E10" s="166">
        <f>+'Income Statement History'!C34</f>
        <v>0</v>
      </c>
      <c r="F10" s="169">
        <f>+'Income Statement History'!D34</f>
        <v>0</v>
      </c>
      <c r="G10" s="169">
        <f>+'Income Statement History'!E34</f>
        <v>0</v>
      </c>
      <c r="H10" s="169">
        <f>+'Income Statement History'!F34</f>
        <v>0</v>
      </c>
      <c r="I10" s="166">
        <f>+'Income Statement History'!G34</f>
        <v>0</v>
      </c>
      <c r="J10" s="166">
        <f>+'Income Statement History'!H34</f>
        <v>28</v>
      </c>
      <c r="K10" s="169">
        <f>+'Income Statement History'!I34</f>
        <v>0</v>
      </c>
      <c r="L10" s="169">
        <f>+'Income Statement History'!J34</f>
        <v>0</v>
      </c>
    </row>
    <row r="11" spans="1:12">
      <c r="A11" s="133" t="s">
        <v>171</v>
      </c>
      <c r="B11" s="133"/>
      <c r="C11" s="101"/>
      <c r="D11" s="166"/>
      <c r="E11" s="166"/>
      <c r="F11" s="169"/>
      <c r="G11" s="220"/>
      <c r="H11" s="220"/>
      <c r="I11" s="166"/>
      <c r="J11" s="166"/>
      <c r="K11" s="169"/>
      <c r="L11" s="169"/>
    </row>
    <row r="12" spans="1:12">
      <c r="A12" s="161" t="s">
        <v>176</v>
      </c>
      <c r="B12" s="161"/>
      <c r="C12" s="191"/>
      <c r="D12" s="222">
        <f>+'Income Statement History'!B21</f>
        <v>8.0500000000000007</v>
      </c>
      <c r="E12" s="222">
        <f>+'Income Statement History'!C21</f>
        <v>2.2999999999999998</v>
      </c>
      <c r="F12" s="221">
        <f>+'Income Statement History'!D21</f>
        <v>1.43</v>
      </c>
      <c r="G12" s="221">
        <f>+'Income Statement History'!E21</f>
        <v>3.13</v>
      </c>
      <c r="H12" s="221">
        <f>+'Income Statement History'!F21</f>
        <v>2.89</v>
      </c>
      <c r="I12" s="222">
        <f>+'Income Statement History'!G21</f>
        <v>9.85</v>
      </c>
      <c r="J12" s="222">
        <f>+'Income Statement History'!H21</f>
        <v>3.7</v>
      </c>
      <c r="K12" s="221">
        <f>+'Income Statement History'!I21</f>
        <v>1.49</v>
      </c>
      <c r="L12" s="221">
        <f>+'Income Statement History'!J21</f>
        <v>1.1000000000000001</v>
      </c>
    </row>
    <row r="13" spans="1:12" ht="4.3499999999999996" customHeight="1">
      <c r="A13" s="133" t="s">
        <v>85</v>
      </c>
      <c r="B13" s="133"/>
      <c r="C13" s="71"/>
      <c r="D13" s="166"/>
      <c r="E13" s="166"/>
      <c r="F13" s="169"/>
      <c r="G13" s="220"/>
      <c r="H13" s="220"/>
      <c r="I13" s="166"/>
      <c r="J13" s="166"/>
      <c r="K13" s="169"/>
      <c r="L13" s="169"/>
    </row>
    <row r="14" spans="1:12">
      <c r="A14" s="133" t="s">
        <v>18</v>
      </c>
      <c r="B14" s="133"/>
      <c r="C14" s="71"/>
      <c r="D14" s="166">
        <f>+'Income Statement History'!B37</f>
        <v>1373.71</v>
      </c>
      <c r="E14" s="166">
        <f>+'Income Statement History'!C37</f>
        <v>316.5</v>
      </c>
      <c r="F14" s="169">
        <f>+'Income Statement History'!D37</f>
        <v>406.05</v>
      </c>
      <c r="G14" s="169">
        <f>+'Income Statement History'!E37</f>
        <v>410</v>
      </c>
      <c r="H14" s="169">
        <f>+'Income Statement History'!F37</f>
        <v>565.31000000000006</v>
      </c>
      <c r="I14" s="166">
        <f>+'Income Statement History'!G37</f>
        <v>1697.92</v>
      </c>
      <c r="J14" s="166">
        <f>+'Income Statement History'!H37</f>
        <v>357.79</v>
      </c>
      <c r="K14" s="169">
        <f>+'Income Statement History'!I37</f>
        <v>437.78</v>
      </c>
      <c r="L14" s="169">
        <f>+'Income Statement History'!J37</f>
        <v>524.30000000000007</v>
      </c>
    </row>
    <row r="15" spans="1:12" ht="3.4" customHeight="1">
      <c r="A15" s="133" t="s">
        <v>85</v>
      </c>
      <c r="B15" s="133"/>
      <c r="C15" s="71"/>
      <c r="D15" s="166"/>
      <c r="E15" s="166"/>
      <c r="F15" s="169"/>
      <c r="G15" s="220"/>
      <c r="H15" s="220"/>
      <c r="I15" s="166"/>
      <c r="J15" s="166"/>
      <c r="K15" s="169"/>
      <c r="L15" s="169"/>
    </row>
    <row r="16" spans="1:12">
      <c r="A16" s="133" t="s">
        <v>126</v>
      </c>
      <c r="B16" s="133"/>
      <c r="C16" s="71"/>
      <c r="D16" s="166"/>
      <c r="E16" s="166"/>
      <c r="F16" s="169"/>
      <c r="G16" s="220"/>
      <c r="H16" s="220"/>
      <c r="I16" s="166"/>
      <c r="J16" s="166"/>
      <c r="K16" s="169"/>
      <c r="L16" s="169"/>
    </row>
    <row r="17" spans="1:12" ht="13.9" customHeight="1">
      <c r="A17" s="491" t="s">
        <v>267</v>
      </c>
      <c r="B17" s="492"/>
      <c r="C17" s="492"/>
      <c r="D17" s="13"/>
      <c r="F17" s="13"/>
      <c r="G17" s="13"/>
      <c r="H17" s="13"/>
      <c r="I17" s="62"/>
      <c r="J17" s="62"/>
      <c r="K17" s="13"/>
    </row>
    <row r="18" spans="1:12" ht="13.9" customHeight="1">
      <c r="A18" s="491" t="s">
        <v>266</v>
      </c>
      <c r="B18" s="492"/>
      <c r="C18" s="492"/>
      <c r="D18" s="171"/>
      <c r="E18" s="166"/>
      <c r="F18" s="169"/>
      <c r="G18" s="220"/>
      <c r="H18" s="220"/>
      <c r="I18" s="166"/>
      <c r="J18" s="166"/>
      <c r="K18" s="169"/>
      <c r="L18" s="169"/>
    </row>
    <row r="19" spans="1:12" ht="13.9" customHeight="1">
      <c r="A19" s="491" t="s">
        <v>265</v>
      </c>
      <c r="B19" s="492"/>
      <c r="C19" s="492"/>
      <c r="D19" s="171">
        <v>0</v>
      </c>
      <c r="E19" s="166">
        <v>0</v>
      </c>
      <c r="F19" s="169">
        <v>0</v>
      </c>
      <c r="G19" s="220">
        <v>0</v>
      </c>
      <c r="H19" s="220">
        <v>0</v>
      </c>
      <c r="I19" s="166">
        <v>0</v>
      </c>
      <c r="J19" s="166">
        <v>0</v>
      </c>
      <c r="K19" s="169">
        <v>0</v>
      </c>
      <c r="L19" s="169">
        <f>+'Operating Results'!D20</f>
        <v>-92.6</v>
      </c>
    </row>
    <row r="20" spans="1:12" ht="14.25" customHeight="1">
      <c r="A20" s="133" t="s">
        <v>253</v>
      </c>
      <c r="B20" s="133"/>
      <c r="C20" s="71"/>
      <c r="D20" s="171">
        <v>0</v>
      </c>
      <c r="E20" s="166">
        <v>0</v>
      </c>
      <c r="F20" s="169">
        <v>0</v>
      </c>
      <c r="G20" s="220">
        <v>0</v>
      </c>
      <c r="H20" s="220">
        <v>0</v>
      </c>
      <c r="I20" s="166">
        <v>0</v>
      </c>
      <c r="J20" s="166">
        <v>0</v>
      </c>
      <c r="K20" s="169">
        <v>0</v>
      </c>
      <c r="L20" s="169">
        <f>+'Operating Results'!F17</f>
        <v>12.7</v>
      </c>
    </row>
    <row r="21" spans="1:12" ht="14.25" customHeight="1">
      <c r="A21" s="133" t="s">
        <v>254</v>
      </c>
      <c r="B21" s="133"/>
      <c r="C21" s="473"/>
      <c r="D21" s="171">
        <v>0</v>
      </c>
      <c r="E21" s="166">
        <v>0</v>
      </c>
      <c r="F21" s="169">
        <v>0</v>
      </c>
      <c r="G21" s="220">
        <v>0</v>
      </c>
      <c r="H21" s="220">
        <v>0</v>
      </c>
      <c r="I21" s="166">
        <v>0</v>
      </c>
      <c r="J21" s="166">
        <v>0</v>
      </c>
      <c r="K21" s="169">
        <v>0</v>
      </c>
      <c r="L21" s="169">
        <f>+'Operating Results'!G17</f>
        <v>8.8000000000000007</v>
      </c>
    </row>
    <row r="22" spans="1:12">
      <c r="A22" s="133" t="s">
        <v>192</v>
      </c>
      <c r="B22" s="133"/>
      <c r="C22" s="71"/>
      <c r="D22" s="166">
        <v>78.400000000000006</v>
      </c>
      <c r="E22" s="166">
        <v>0</v>
      </c>
      <c r="F22" s="169">
        <v>0</v>
      </c>
      <c r="G22" s="220">
        <v>0</v>
      </c>
      <c r="H22" s="220">
        <v>0</v>
      </c>
      <c r="I22" s="166">
        <f>SUM(E22:H22)</f>
        <v>0</v>
      </c>
      <c r="J22" s="166">
        <v>0</v>
      </c>
      <c r="K22" s="169">
        <v>0</v>
      </c>
      <c r="L22" s="169">
        <v>0</v>
      </c>
    </row>
    <row r="23" spans="1:12">
      <c r="A23" s="133" t="s">
        <v>191</v>
      </c>
      <c r="B23" s="133"/>
      <c r="C23" s="71"/>
      <c r="D23" s="166">
        <v>125.7</v>
      </c>
      <c r="E23" s="166">
        <v>11.9</v>
      </c>
      <c r="F23" s="169">
        <v>15.4</v>
      </c>
      <c r="G23" s="220">
        <v>0</v>
      </c>
      <c r="H23" s="220">
        <v>0</v>
      </c>
      <c r="I23" s="166">
        <f>SUM(E23:H23)</f>
        <v>27.3</v>
      </c>
      <c r="J23" s="166">
        <v>0</v>
      </c>
      <c r="K23" s="169">
        <v>0</v>
      </c>
      <c r="L23" s="169">
        <f>+'Operating Results'!H17</f>
        <v>6.1</v>
      </c>
    </row>
    <row r="24" spans="1:12">
      <c r="A24" s="133" t="s">
        <v>243</v>
      </c>
      <c r="B24" s="133"/>
      <c r="C24" s="71"/>
      <c r="D24" s="166"/>
      <c r="E24" s="166"/>
      <c r="F24" s="169"/>
      <c r="G24" s="169"/>
      <c r="H24" s="169"/>
      <c r="I24" s="166"/>
      <c r="J24" s="166"/>
      <c r="K24" s="169"/>
      <c r="L24" s="169"/>
    </row>
    <row r="25" spans="1:12">
      <c r="A25" s="161" t="s">
        <v>177</v>
      </c>
      <c r="B25" s="161"/>
      <c r="C25" s="143"/>
      <c r="D25" s="222">
        <v>-15.5</v>
      </c>
      <c r="E25" s="222">
        <v>-15.2</v>
      </c>
      <c r="F25" s="221">
        <v>-2.8</v>
      </c>
      <c r="G25" s="223">
        <v>5.2</v>
      </c>
      <c r="H25" s="223">
        <v>4.4000000000000004</v>
      </c>
      <c r="I25" s="222">
        <f>SUM(E25:H25)</f>
        <v>-8.4</v>
      </c>
      <c r="J25" s="222">
        <v>-10</v>
      </c>
      <c r="K25" s="221">
        <v>1.5</v>
      </c>
      <c r="L25" s="221">
        <v>4</v>
      </c>
    </row>
    <row r="26" spans="1:12" ht="6.4" customHeight="1">
      <c r="A26" s="133"/>
      <c r="B26" s="133"/>
      <c r="C26" s="71"/>
      <c r="D26" s="166"/>
      <c r="E26" s="166"/>
      <c r="F26" s="169"/>
      <c r="G26" s="169"/>
      <c r="H26" s="169"/>
      <c r="I26" s="166"/>
      <c r="J26" s="166"/>
      <c r="K26" s="169"/>
      <c r="L26" s="169"/>
    </row>
    <row r="27" spans="1:12" ht="15.75" thickBot="1">
      <c r="A27" s="216" t="s">
        <v>17</v>
      </c>
      <c r="B27" s="216"/>
      <c r="C27" s="215"/>
      <c r="D27" s="225">
        <f>+'Income Statement History'!B110</f>
        <v>1562.25</v>
      </c>
      <c r="E27" s="225">
        <f>+'Income Statement History'!C110</f>
        <v>313.24</v>
      </c>
      <c r="F27" s="224">
        <f>+'Income Statement History'!D110</f>
        <v>418.68</v>
      </c>
      <c r="G27" s="224">
        <f>+'Income Statement History'!E110</f>
        <v>415.24</v>
      </c>
      <c r="H27" s="224">
        <f>+'Income Statement History'!F110</f>
        <v>569.70000000000005</v>
      </c>
      <c r="I27" s="225">
        <f>+'Income Statement History'!G110</f>
        <v>1716.65</v>
      </c>
      <c r="J27" s="225">
        <f>+'Income Statement History'!H110</f>
        <v>347.8</v>
      </c>
      <c r="K27" s="224">
        <f>+'Income Statement History'!I110</f>
        <v>439.28</v>
      </c>
      <c r="L27" s="224">
        <f>+'Income Statement History'!J110</f>
        <v>463.30000000000018</v>
      </c>
    </row>
    <row r="28" spans="1:12" ht="15.75" thickTop="1">
      <c r="A28" s="71"/>
      <c r="B28" s="82"/>
      <c r="C28" s="71"/>
      <c r="D28" s="71"/>
      <c r="E28" s="71"/>
      <c r="F28" s="71"/>
      <c r="G28" s="71"/>
      <c r="H28" s="13"/>
      <c r="I28" s="13"/>
      <c r="J28" s="13"/>
      <c r="K28" s="13"/>
    </row>
    <row r="29" spans="1:12">
      <c r="A29" s="158" t="s">
        <v>85</v>
      </c>
      <c r="B29" s="82"/>
      <c r="C29" s="71"/>
      <c r="D29" s="71"/>
      <c r="E29" s="71"/>
      <c r="F29" s="71"/>
      <c r="G29" s="71"/>
      <c r="H29" s="13"/>
      <c r="I29" s="13"/>
      <c r="J29" s="13"/>
      <c r="K29" s="13"/>
    </row>
    <row r="30" spans="1:12">
      <c r="A30" s="13"/>
      <c r="B30" s="82"/>
      <c r="C30" s="71"/>
      <c r="D30" s="71"/>
      <c r="E30" s="71"/>
      <c r="F30" s="71"/>
      <c r="G30" s="71"/>
      <c r="H30" s="13"/>
      <c r="I30" s="13"/>
      <c r="J30" s="13"/>
      <c r="K30" s="13"/>
    </row>
    <row r="31" spans="1:12">
      <c r="A31" s="13"/>
      <c r="B31" s="388"/>
      <c r="C31" s="13"/>
      <c r="D31" s="13"/>
      <c r="E31" s="13"/>
      <c r="F31" s="13"/>
      <c r="G31" s="13"/>
      <c r="H31" s="13"/>
      <c r="I31" s="13"/>
      <c r="J31" s="13"/>
      <c r="K31" s="13"/>
    </row>
    <row r="32" spans="1:12">
      <c r="A32" s="13"/>
      <c r="B32" s="388"/>
      <c r="C32" s="13"/>
      <c r="D32" s="13"/>
      <c r="E32" s="13"/>
      <c r="F32" s="13"/>
      <c r="G32" s="13"/>
      <c r="H32" s="13"/>
      <c r="I32" s="13"/>
      <c r="J32" s="13"/>
      <c r="K32" s="13"/>
    </row>
    <row r="33" spans="1:11">
      <c r="A33" s="13"/>
      <c r="B33" s="388"/>
      <c r="C33" s="13"/>
      <c r="D33" s="13"/>
      <c r="E33" s="13"/>
      <c r="F33" s="13"/>
      <c r="G33" s="13"/>
      <c r="H33" s="13"/>
      <c r="I33" s="13"/>
      <c r="J33" s="13"/>
      <c r="K33" s="13"/>
    </row>
    <row r="34" spans="1:11">
      <c r="A34" s="13"/>
      <c r="B34" s="388"/>
      <c r="C34" s="13"/>
      <c r="D34" s="13"/>
      <c r="E34" s="13"/>
      <c r="F34" s="13"/>
      <c r="G34" s="13"/>
      <c r="H34" s="13"/>
      <c r="I34" s="13"/>
      <c r="J34" s="13"/>
      <c r="K34" s="13"/>
    </row>
    <row r="35" spans="1:11">
      <c r="A35" s="13"/>
      <c r="B35" s="388"/>
      <c r="C35" s="13"/>
      <c r="D35" s="13"/>
      <c r="E35" s="13"/>
      <c r="F35" s="13"/>
      <c r="G35" s="13"/>
      <c r="H35" s="13"/>
      <c r="I35" s="13"/>
      <c r="J35" s="13"/>
      <c r="K35" s="13"/>
    </row>
    <row r="36" spans="1:11">
      <c r="A36" s="13"/>
      <c r="B36" s="388"/>
      <c r="C36" s="13"/>
      <c r="D36" s="13"/>
      <c r="E36" s="13"/>
      <c r="F36" s="13"/>
      <c r="G36" s="13"/>
      <c r="H36" s="13"/>
      <c r="I36" s="13"/>
      <c r="J36" s="13"/>
      <c r="K36" s="13"/>
    </row>
    <row r="37" spans="1:11">
      <c r="A37" s="13"/>
      <c r="B37" s="388"/>
      <c r="C37" s="13"/>
      <c r="D37" s="13"/>
      <c r="E37" s="13"/>
      <c r="F37" s="13"/>
      <c r="G37" s="13"/>
      <c r="H37" s="13"/>
      <c r="I37" s="13"/>
      <c r="J37" s="13"/>
      <c r="K37" s="13"/>
    </row>
    <row r="38" spans="1:11">
      <c r="A38" s="13"/>
      <c r="B38" s="388"/>
      <c r="C38" s="13"/>
      <c r="D38" s="13"/>
      <c r="E38" s="13"/>
      <c r="F38" s="13"/>
      <c r="G38" s="13"/>
      <c r="H38" s="13"/>
      <c r="I38" s="13"/>
      <c r="J38" s="13"/>
      <c r="K38" s="13"/>
    </row>
    <row r="39" spans="1:11">
      <c r="A39" s="13"/>
      <c r="B39" s="388"/>
      <c r="C39" s="13"/>
      <c r="D39" s="13"/>
      <c r="E39" s="13"/>
      <c r="F39" s="13"/>
      <c r="G39" s="13"/>
      <c r="H39" s="13"/>
      <c r="I39" s="13"/>
      <c r="J39" s="13"/>
      <c r="K39" s="13"/>
    </row>
    <row r="40" spans="1:11">
      <c r="A40" s="13"/>
      <c r="B40" s="388"/>
      <c r="C40" s="13"/>
      <c r="D40" s="13"/>
      <c r="E40" s="13"/>
      <c r="F40" s="13"/>
      <c r="G40" s="13"/>
      <c r="H40" s="13"/>
      <c r="I40" s="13"/>
      <c r="J40" s="13"/>
      <c r="K40" s="13"/>
    </row>
    <row r="41" spans="1:11">
      <c r="A41" s="13"/>
      <c r="B41" s="388"/>
      <c r="C41" s="13"/>
      <c r="D41" s="13"/>
      <c r="E41" s="13"/>
      <c r="F41" s="13"/>
      <c r="G41" s="13"/>
      <c r="H41" s="13"/>
      <c r="I41" s="13"/>
      <c r="J41" s="13"/>
      <c r="K41" s="13"/>
    </row>
    <row r="42" spans="1:11">
      <c r="A42" s="13"/>
      <c r="B42" s="388"/>
      <c r="C42" s="13"/>
      <c r="D42" s="13"/>
      <c r="E42" s="13"/>
      <c r="F42" s="13"/>
      <c r="G42" s="13"/>
      <c r="H42" s="13"/>
      <c r="I42" s="13"/>
      <c r="J42" s="13"/>
      <c r="K42" s="13"/>
    </row>
    <row r="43" spans="1:11">
      <c r="A43" s="13"/>
      <c r="B43" s="388"/>
      <c r="C43" s="13"/>
      <c r="D43" s="13"/>
      <c r="E43" s="13"/>
      <c r="F43" s="13"/>
      <c r="G43" s="13"/>
      <c r="H43" s="13"/>
      <c r="I43" s="13"/>
      <c r="J43" s="13"/>
      <c r="K43" s="13"/>
    </row>
    <row r="44" spans="1:11">
      <c r="A44" s="13"/>
      <c r="B44" s="388"/>
      <c r="C44" s="13"/>
      <c r="D44" s="13"/>
      <c r="E44" s="13"/>
      <c r="F44" s="13"/>
      <c r="G44" s="13"/>
      <c r="H44" s="13"/>
      <c r="I44" s="13"/>
      <c r="J44" s="13"/>
      <c r="K44" s="13"/>
    </row>
    <row r="45" spans="1:11">
      <c r="A45" s="13"/>
      <c r="B45" s="388"/>
      <c r="C45" s="13"/>
      <c r="D45" s="13"/>
      <c r="E45" s="13"/>
      <c r="F45" s="13"/>
      <c r="G45" s="13"/>
      <c r="H45" s="13"/>
      <c r="I45" s="13"/>
      <c r="J45" s="13"/>
      <c r="K45" s="13"/>
    </row>
    <row r="46" spans="1:11">
      <c r="A46" s="13"/>
      <c r="B46" s="388"/>
      <c r="C46" s="13"/>
      <c r="D46" s="13"/>
      <c r="E46" s="13"/>
      <c r="F46" s="13"/>
      <c r="G46" s="13"/>
      <c r="H46" s="13"/>
      <c r="I46" s="13"/>
      <c r="J46" s="13"/>
      <c r="K46" s="13"/>
    </row>
    <row r="47" spans="1:11">
      <c r="A47" s="13"/>
      <c r="B47" s="388"/>
      <c r="C47" s="13"/>
      <c r="D47" s="13"/>
      <c r="E47" s="13"/>
      <c r="F47" s="13"/>
      <c r="G47" s="13"/>
      <c r="H47" s="13"/>
      <c r="I47" s="13"/>
      <c r="J47" s="13"/>
      <c r="K47" s="13"/>
    </row>
    <row r="48" spans="1:11">
      <c r="A48" s="13"/>
      <c r="B48" s="388"/>
      <c r="C48" s="13"/>
      <c r="D48" s="13"/>
      <c r="E48" s="13"/>
      <c r="F48" s="13"/>
      <c r="G48" s="13"/>
      <c r="H48" s="13"/>
      <c r="I48" s="13"/>
      <c r="J48" s="13"/>
      <c r="K48" s="13"/>
    </row>
    <row r="49" spans="1:11">
      <c r="A49" s="13"/>
      <c r="B49" s="388"/>
      <c r="C49" s="13"/>
      <c r="D49" s="13"/>
      <c r="E49" s="13"/>
      <c r="F49" s="13"/>
      <c r="G49" s="13"/>
      <c r="H49" s="13"/>
      <c r="I49" s="13"/>
      <c r="J49" s="13"/>
      <c r="K49" s="13"/>
    </row>
    <row r="50" spans="1:11">
      <c r="A50" s="13"/>
      <c r="B50" s="388"/>
      <c r="C50" s="13"/>
      <c r="D50" s="13"/>
      <c r="E50" s="13"/>
      <c r="F50" s="13"/>
      <c r="G50" s="13"/>
      <c r="H50" s="13"/>
      <c r="I50" s="13"/>
      <c r="J50" s="13"/>
      <c r="K50" s="13"/>
    </row>
    <row r="51" spans="1:11">
      <c r="A51" s="13"/>
      <c r="B51" s="388"/>
      <c r="C51" s="13"/>
      <c r="D51" s="13"/>
      <c r="E51" s="13"/>
      <c r="F51" s="13"/>
      <c r="G51" s="13"/>
      <c r="H51" s="13"/>
      <c r="I51" s="13"/>
      <c r="J51" s="13"/>
      <c r="K51" s="13"/>
    </row>
    <row r="52" spans="1:11">
      <c r="A52" s="13"/>
      <c r="B52" s="388"/>
      <c r="C52" s="13"/>
      <c r="D52" s="13"/>
      <c r="E52" s="13"/>
      <c r="F52" s="13"/>
      <c r="G52" s="13"/>
      <c r="H52" s="13"/>
      <c r="I52" s="13"/>
      <c r="J52" s="13"/>
      <c r="K52" s="13"/>
    </row>
    <row r="53" spans="1:11">
      <c r="A53" s="13"/>
      <c r="B53" s="388"/>
      <c r="C53" s="13"/>
      <c r="D53" s="13"/>
      <c r="E53" s="13"/>
      <c r="F53" s="13"/>
      <c r="G53" s="13"/>
      <c r="H53" s="13"/>
      <c r="I53" s="13"/>
      <c r="J53" s="13"/>
      <c r="K53" s="13"/>
    </row>
    <row r="54" spans="1:11">
      <c r="A54" s="13"/>
      <c r="B54" s="388"/>
      <c r="C54" s="13"/>
      <c r="D54" s="13"/>
      <c r="E54" s="13"/>
      <c r="F54" s="13"/>
      <c r="G54" s="13"/>
      <c r="H54" s="13"/>
      <c r="I54" s="13"/>
      <c r="J54" s="13"/>
      <c r="K54" s="13"/>
    </row>
    <row r="55" spans="1:11">
      <c r="A55" s="13"/>
      <c r="B55" s="388"/>
      <c r="C55" s="13"/>
      <c r="D55" s="13"/>
      <c r="E55" s="13"/>
      <c r="F55" s="13"/>
      <c r="G55" s="13"/>
      <c r="H55" s="13"/>
      <c r="I55" s="13"/>
      <c r="J55" s="13"/>
      <c r="K55" s="13"/>
    </row>
    <row r="56" spans="1:11">
      <c r="A56" s="13"/>
      <c r="B56" s="388"/>
      <c r="C56" s="13"/>
      <c r="D56" s="13"/>
      <c r="E56" s="13"/>
      <c r="F56" s="13"/>
      <c r="G56" s="13"/>
      <c r="H56" s="13"/>
      <c r="I56" s="13"/>
      <c r="J56" s="13"/>
      <c r="K56" s="13"/>
    </row>
    <row r="57" spans="1:11">
      <c r="A57" s="13"/>
      <c r="B57" s="388"/>
      <c r="C57" s="13"/>
      <c r="D57" s="13"/>
      <c r="E57" s="13"/>
      <c r="F57" s="13"/>
      <c r="G57" s="13"/>
      <c r="H57" s="13"/>
      <c r="I57" s="13"/>
      <c r="J57" s="13"/>
      <c r="K57" s="13"/>
    </row>
    <row r="58" spans="1:11">
      <c r="A58" s="13"/>
      <c r="B58" s="388"/>
      <c r="C58" s="13"/>
      <c r="D58" s="13"/>
      <c r="E58" s="13"/>
      <c r="F58" s="13"/>
      <c r="G58" s="13"/>
      <c r="H58" s="13"/>
      <c r="I58" s="13"/>
      <c r="J58" s="13"/>
      <c r="K58" s="13"/>
    </row>
    <row r="59" spans="1:11">
      <c r="A59" s="13"/>
      <c r="B59" s="388"/>
      <c r="C59" s="13"/>
      <c r="D59" s="13"/>
      <c r="E59" s="13"/>
      <c r="F59" s="13"/>
      <c r="G59" s="13"/>
      <c r="H59" s="13"/>
      <c r="I59" s="13"/>
      <c r="J59" s="13"/>
      <c r="K59" s="13"/>
    </row>
    <row r="60" spans="1:11">
      <c r="A60" s="13"/>
      <c r="B60" s="388"/>
      <c r="C60" s="13"/>
      <c r="D60" s="13"/>
      <c r="E60" s="13"/>
      <c r="F60" s="13"/>
      <c r="G60" s="13"/>
      <c r="H60" s="13"/>
      <c r="I60" s="13"/>
      <c r="J60" s="13"/>
      <c r="K60" s="13"/>
    </row>
    <row r="61" spans="1:11">
      <c r="A61" s="13"/>
      <c r="B61" s="388"/>
      <c r="C61" s="13"/>
      <c r="D61" s="13"/>
      <c r="E61" s="13"/>
      <c r="F61" s="13"/>
      <c r="G61" s="13"/>
      <c r="H61" s="13"/>
      <c r="I61" s="13"/>
      <c r="J61" s="13"/>
      <c r="K61" s="13"/>
    </row>
    <row r="62" spans="1:11">
      <c r="A62" s="13"/>
      <c r="B62" s="388"/>
      <c r="C62" s="13"/>
      <c r="D62" s="13"/>
      <c r="E62" s="13"/>
      <c r="F62" s="13"/>
      <c r="G62" s="13"/>
      <c r="H62" s="13"/>
      <c r="I62" s="13"/>
      <c r="J62" s="13"/>
      <c r="K62" s="13"/>
    </row>
    <row r="63" spans="1:11">
      <c r="A63" s="13"/>
      <c r="B63" s="388"/>
      <c r="C63" s="13"/>
      <c r="D63" s="13"/>
      <c r="E63" s="13"/>
      <c r="F63" s="13"/>
      <c r="G63" s="13"/>
      <c r="H63" s="13"/>
      <c r="I63" s="13"/>
      <c r="J63" s="13"/>
      <c r="K63" s="13"/>
    </row>
    <row r="64" spans="1:11">
      <c r="A64" s="13"/>
      <c r="B64" s="388"/>
      <c r="C64" s="13"/>
      <c r="D64" s="13"/>
      <c r="E64" s="13"/>
      <c r="F64" s="13"/>
      <c r="G64" s="13"/>
      <c r="H64" s="13"/>
      <c r="I64" s="13"/>
      <c r="J64" s="13"/>
      <c r="K64" s="13"/>
    </row>
    <row r="65" spans="1:11">
      <c r="A65" s="13"/>
      <c r="B65" s="388"/>
      <c r="C65" s="13"/>
      <c r="D65" s="13"/>
      <c r="E65" s="13"/>
      <c r="F65" s="13"/>
      <c r="G65" s="13"/>
      <c r="H65" s="13"/>
      <c r="I65" s="13"/>
      <c r="J65" s="13"/>
      <c r="K65" s="13"/>
    </row>
    <row r="66" spans="1:11">
      <c r="A66" s="13"/>
      <c r="B66" s="388"/>
      <c r="C66" s="13"/>
      <c r="D66" s="13"/>
      <c r="E66" s="13"/>
      <c r="F66" s="13"/>
      <c r="G66" s="13"/>
      <c r="H66" s="13"/>
      <c r="I66" s="13"/>
      <c r="J66" s="13"/>
      <c r="K66" s="13"/>
    </row>
    <row r="67" spans="1:11">
      <c r="A67" s="13"/>
      <c r="B67" s="388"/>
      <c r="C67" s="13"/>
      <c r="D67" s="13"/>
      <c r="E67" s="13"/>
      <c r="F67" s="13"/>
      <c r="G67" s="13"/>
      <c r="H67" s="13"/>
      <c r="I67" s="13"/>
      <c r="J67" s="13"/>
      <c r="K67" s="13"/>
    </row>
    <row r="68" spans="1:11">
      <c r="A68" s="13"/>
      <c r="B68" s="388"/>
      <c r="C68" s="13"/>
      <c r="D68" s="13"/>
      <c r="E68" s="13"/>
      <c r="F68" s="13"/>
      <c r="G68" s="13"/>
      <c r="H68" s="13"/>
      <c r="I68" s="13"/>
      <c r="J68" s="13"/>
      <c r="K68" s="13"/>
    </row>
    <row r="69" spans="1:11">
      <c r="A69" s="13"/>
      <c r="B69" s="388"/>
      <c r="C69" s="13"/>
      <c r="D69" s="13"/>
      <c r="E69" s="13"/>
      <c r="F69" s="13"/>
      <c r="G69" s="13"/>
      <c r="H69" s="13"/>
      <c r="I69" s="13"/>
      <c r="J69" s="13"/>
      <c r="K69" s="13"/>
    </row>
    <row r="70" spans="1:11">
      <c r="A70" s="13"/>
      <c r="B70" s="388"/>
      <c r="C70" s="13"/>
      <c r="D70" s="13"/>
      <c r="E70" s="13"/>
      <c r="F70" s="13"/>
      <c r="G70" s="13"/>
      <c r="H70" s="13"/>
      <c r="I70" s="13"/>
      <c r="J70" s="13"/>
      <c r="K70" s="13"/>
    </row>
    <row r="71" spans="1:11">
      <c r="A71" s="13"/>
      <c r="B71" s="388"/>
      <c r="C71" s="13"/>
      <c r="D71" s="13"/>
      <c r="E71" s="13"/>
      <c r="F71" s="13"/>
      <c r="G71" s="13"/>
      <c r="H71" s="13"/>
      <c r="I71" s="13"/>
      <c r="J71" s="13"/>
      <c r="K71" s="13"/>
    </row>
    <row r="72" spans="1:11">
      <c r="A72" s="13"/>
      <c r="B72" s="388"/>
      <c r="C72" s="13"/>
      <c r="D72" s="13"/>
      <c r="E72" s="13"/>
      <c r="F72" s="13"/>
      <c r="G72" s="13"/>
      <c r="H72" s="13"/>
      <c r="I72" s="13"/>
      <c r="J72" s="13"/>
      <c r="K72" s="13"/>
    </row>
    <row r="73" spans="1:11">
      <c r="A73" s="13"/>
      <c r="B73" s="388"/>
      <c r="C73" s="13"/>
      <c r="D73" s="13"/>
      <c r="E73" s="13"/>
      <c r="F73" s="13"/>
      <c r="G73" s="13"/>
      <c r="H73" s="13"/>
      <c r="I73" s="13"/>
      <c r="J73" s="13"/>
      <c r="K73" s="13"/>
    </row>
    <row r="74" spans="1:11">
      <c r="A74" s="13"/>
      <c r="B74" s="388"/>
      <c r="C74" s="13"/>
      <c r="D74" s="13"/>
      <c r="E74" s="13"/>
      <c r="F74" s="13"/>
      <c r="G74" s="13"/>
      <c r="H74" s="13"/>
      <c r="I74" s="13"/>
      <c r="J74" s="13"/>
      <c r="K74" s="13"/>
    </row>
    <row r="75" spans="1:11">
      <c r="A75" s="13"/>
      <c r="B75" s="388"/>
      <c r="C75" s="13"/>
      <c r="D75" s="13"/>
      <c r="E75" s="13"/>
      <c r="F75" s="13"/>
      <c r="G75" s="13"/>
      <c r="H75" s="13"/>
      <c r="I75" s="13"/>
      <c r="J75" s="13"/>
      <c r="K75" s="13"/>
    </row>
    <row r="76" spans="1:11">
      <c r="A76" s="13"/>
      <c r="B76" s="388"/>
      <c r="C76" s="13"/>
      <c r="D76" s="13"/>
      <c r="E76" s="13"/>
      <c r="F76" s="13"/>
      <c r="G76" s="13"/>
      <c r="H76" s="13"/>
      <c r="I76" s="13"/>
      <c r="J76" s="13"/>
      <c r="K76" s="13"/>
    </row>
    <row r="77" spans="1:11">
      <c r="A77" s="13"/>
      <c r="B77" s="388"/>
      <c r="C77" s="13"/>
      <c r="D77" s="13"/>
      <c r="E77" s="13"/>
      <c r="F77" s="13"/>
      <c r="G77" s="13"/>
      <c r="H77" s="13"/>
      <c r="I77" s="13"/>
      <c r="J77" s="13"/>
      <c r="K77" s="13"/>
    </row>
    <row r="78" spans="1:11">
      <c r="A78" s="13"/>
      <c r="B78" s="388"/>
      <c r="C78" s="13"/>
      <c r="D78" s="13"/>
      <c r="E78" s="13"/>
      <c r="F78" s="13"/>
      <c r="G78" s="13"/>
      <c r="H78" s="13"/>
      <c r="I78" s="13"/>
      <c r="J78" s="13"/>
      <c r="K78" s="13"/>
    </row>
    <row r="79" spans="1:11">
      <c r="A79" s="13"/>
      <c r="B79" s="388"/>
      <c r="C79" s="13"/>
      <c r="D79" s="13"/>
      <c r="E79" s="13"/>
      <c r="F79" s="13"/>
      <c r="G79" s="13"/>
      <c r="H79" s="13"/>
      <c r="I79" s="13"/>
      <c r="J79" s="13"/>
      <c r="K79" s="13"/>
    </row>
    <row r="80" spans="1:11">
      <c r="A80" s="13"/>
      <c r="B80" s="388"/>
      <c r="C80" s="13"/>
      <c r="D80" s="13"/>
      <c r="E80" s="13"/>
      <c r="F80" s="13"/>
      <c r="G80" s="13"/>
      <c r="H80" s="13"/>
      <c r="I80" s="13"/>
      <c r="J80" s="13"/>
      <c r="K80" s="13"/>
    </row>
    <row r="81" spans="1:11">
      <c r="A81" s="13"/>
      <c r="B81" s="388"/>
      <c r="C81" s="13"/>
      <c r="D81" s="13"/>
      <c r="E81" s="13"/>
      <c r="F81" s="13"/>
      <c r="G81" s="13"/>
      <c r="H81" s="13"/>
      <c r="I81" s="13"/>
      <c r="J81" s="13"/>
      <c r="K81" s="13"/>
    </row>
    <row r="82" spans="1:11">
      <c r="A82" s="13"/>
      <c r="B82" s="388"/>
      <c r="C82" s="13"/>
      <c r="D82" s="13"/>
      <c r="E82" s="13"/>
      <c r="F82" s="13"/>
      <c r="G82" s="13"/>
      <c r="H82" s="13"/>
      <c r="I82" s="13"/>
      <c r="J82" s="13"/>
      <c r="K82" s="13"/>
    </row>
    <row r="83" spans="1:11">
      <c r="A83" s="13"/>
      <c r="B83" s="388"/>
      <c r="C83" s="13"/>
      <c r="D83" s="13"/>
      <c r="E83" s="13"/>
      <c r="F83" s="13"/>
      <c r="G83" s="13"/>
      <c r="H83" s="13"/>
      <c r="I83" s="13"/>
      <c r="J83" s="13"/>
      <c r="K83" s="13"/>
    </row>
    <row r="84" spans="1:11">
      <c r="A84" s="13"/>
      <c r="B84" s="388"/>
      <c r="C84" s="13"/>
      <c r="D84" s="13"/>
      <c r="E84" s="13"/>
      <c r="F84" s="13"/>
      <c r="G84" s="13"/>
      <c r="H84" s="13"/>
      <c r="I84" s="13"/>
      <c r="J84" s="13"/>
      <c r="K84" s="13"/>
    </row>
    <row r="85" spans="1:11">
      <c r="A85" s="13"/>
      <c r="B85" s="388"/>
      <c r="C85" s="13"/>
      <c r="D85" s="13"/>
      <c r="E85" s="13"/>
      <c r="F85" s="13"/>
      <c r="G85" s="13"/>
      <c r="H85" s="13"/>
      <c r="I85" s="13"/>
      <c r="J85" s="13"/>
      <c r="K85" s="13"/>
    </row>
    <row r="86" spans="1:11">
      <c r="A86" s="13"/>
      <c r="B86" s="388"/>
      <c r="C86" s="13"/>
      <c r="D86" s="13"/>
      <c r="E86" s="13"/>
      <c r="F86" s="13"/>
      <c r="G86" s="13"/>
      <c r="H86" s="13"/>
      <c r="I86" s="13"/>
      <c r="J86" s="13"/>
      <c r="K86" s="13"/>
    </row>
    <row r="87" spans="1:11">
      <c r="A87" s="13"/>
      <c r="B87" s="388"/>
      <c r="C87" s="13"/>
      <c r="D87" s="13"/>
      <c r="E87" s="13"/>
      <c r="F87" s="13"/>
      <c r="G87" s="13"/>
      <c r="H87" s="13"/>
      <c r="I87" s="13"/>
      <c r="J87" s="13"/>
      <c r="K87" s="13"/>
    </row>
    <row r="88" spans="1:11">
      <c r="A88" s="13"/>
      <c r="B88" s="388"/>
      <c r="C88" s="13"/>
      <c r="D88" s="13"/>
      <c r="E88" s="13"/>
      <c r="F88" s="13"/>
      <c r="G88" s="13"/>
      <c r="H88" s="13"/>
      <c r="I88" s="13"/>
      <c r="J88" s="13"/>
      <c r="K88" s="13"/>
    </row>
    <row r="89" spans="1:11">
      <c r="A89" s="13"/>
      <c r="B89" s="388"/>
      <c r="C89" s="13"/>
      <c r="D89" s="13"/>
      <c r="E89" s="13"/>
      <c r="F89" s="13"/>
      <c r="G89" s="13"/>
      <c r="H89" s="13"/>
      <c r="I89" s="13"/>
      <c r="J89" s="13"/>
      <c r="K89" s="13"/>
    </row>
    <row r="90" spans="1:11">
      <c r="A90" s="13"/>
      <c r="B90" s="388"/>
      <c r="C90" s="13"/>
      <c r="D90" s="13"/>
      <c r="E90" s="13"/>
      <c r="F90" s="13"/>
      <c r="G90" s="13"/>
      <c r="H90" s="13"/>
      <c r="I90" s="13"/>
      <c r="J90" s="13"/>
      <c r="K90" s="13"/>
    </row>
    <row r="91" spans="1:11">
      <c r="A91" s="13"/>
      <c r="B91" s="388"/>
      <c r="C91" s="13"/>
      <c r="D91" s="13"/>
      <c r="E91" s="13"/>
      <c r="F91" s="13"/>
      <c r="G91" s="13"/>
      <c r="H91" s="13"/>
      <c r="I91" s="13"/>
      <c r="J91" s="13"/>
      <c r="K91" s="13"/>
    </row>
    <row r="92" spans="1:11">
      <c r="A92" s="13"/>
      <c r="B92" s="388"/>
      <c r="C92" s="13"/>
      <c r="D92" s="13"/>
      <c r="E92" s="13"/>
      <c r="F92" s="13"/>
      <c r="G92" s="13"/>
      <c r="H92" s="13"/>
      <c r="I92" s="13"/>
      <c r="J92" s="13"/>
      <c r="K92" s="13"/>
    </row>
    <row r="93" spans="1:11">
      <c r="A93" s="13"/>
      <c r="B93" s="388"/>
      <c r="C93" s="13"/>
      <c r="D93" s="13"/>
      <c r="E93" s="13"/>
      <c r="F93" s="13"/>
      <c r="G93" s="13"/>
      <c r="H93" s="13"/>
      <c r="I93" s="13"/>
      <c r="J93" s="13"/>
      <c r="K93" s="13"/>
    </row>
    <row r="94" spans="1:11">
      <c r="A94" s="13"/>
      <c r="B94" s="388"/>
      <c r="C94" s="13"/>
      <c r="D94" s="13"/>
      <c r="E94" s="13"/>
      <c r="F94" s="13"/>
      <c r="G94" s="13"/>
      <c r="H94" s="13"/>
      <c r="I94" s="13"/>
      <c r="J94" s="13"/>
      <c r="K94" s="13"/>
    </row>
    <row r="95" spans="1:11">
      <c r="A95" s="13"/>
      <c r="B95" s="388"/>
      <c r="C95" s="13"/>
      <c r="D95" s="13"/>
      <c r="E95" s="13"/>
      <c r="F95" s="13"/>
      <c r="G95" s="13"/>
      <c r="H95" s="13"/>
      <c r="I95" s="13"/>
      <c r="J95" s="13"/>
      <c r="K95" s="13"/>
    </row>
    <row r="96" spans="1:11">
      <c r="A96" s="13"/>
      <c r="B96" s="388"/>
      <c r="C96" s="13"/>
      <c r="D96" s="13"/>
      <c r="E96" s="13"/>
      <c r="F96" s="13"/>
      <c r="G96" s="13"/>
      <c r="H96" s="13"/>
      <c r="I96" s="13"/>
      <c r="J96" s="13"/>
      <c r="K96" s="13"/>
    </row>
    <row r="97" spans="1:11">
      <c r="A97" s="13"/>
      <c r="B97" s="388"/>
      <c r="C97" s="13"/>
      <c r="D97" s="13"/>
      <c r="E97" s="13"/>
      <c r="F97" s="13"/>
      <c r="G97" s="13"/>
      <c r="H97" s="13"/>
      <c r="I97" s="13"/>
      <c r="J97" s="13"/>
      <c r="K97" s="13"/>
    </row>
    <row r="98" spans="1:11">
      <c r="A98" s="13"/>
      <c r="B98" s="388"/>
      <c r="C98" s="13"/>
      <c r="D98" s="13"/>
      <c r="E98" s="13"/>
      <c r="F98" s="13"/>
      <c r="G98" s="13"/>
      <c r="H98" s="13"/>
      <c r="I98" s="13"/>
      <c r="J98" s="13"/>
      <c r="K98" s="13"/>
    </row>
    <row r="99" spans="1:11">
      <c r="A99" s="13"/>
      <c r="B99" s="388"/>
      <c r="C99" s="13"/>
      <c r="D99" s="13"/>
      <c r="E99" s="13"/>
      <c r="F99" s="13"/>
      <c r="G99" s="13"/>
      <c r="H99" s="13"/>
      <c r="I99" s="13"/>
      <c r="J99" s="13"/>
      <c r="K99" s="13"/>
    </row>
    <row r="100" spans="1:11">
      <c r="A100" s="13"/>
      <c r="B100" s="388"/>
      <c r="C100" s="13"/>
      <c r="D100" s="13"/>
      <c r="E100" s="13"/>
      <c r="F100" s="13"/>
      <c r="G100" s="13"/>
      <c r="H100" s="13"/>
      <c r="I100" s="13"/>
      <c r="J100" s="13"/>
      <c r="K100" s="13"/>
    </row>
    <row r="101" spans="1:11">
      <c r="A101" s="13"/>
      <c r="B101" s="388"/>
      <c r="C101" s="13"/>
      <c r="D101" s="13"/>
      <c r="E101" s="13"/>
      <c r="F101" s="13"/>
      <c r="G101" s="13"/>
      <c r="H101" s="13"/>
      <c r="I101" s="13"/>
      <c r="J101" s="13"/>
      <c r="K101" s="13"/>
    </row>
    <row r="102" spans="1:11">
      <c r="A102" s="13"/>
      <c r="B102" s="388"/>
      <c r="C102" s="13"/>
      <c r="D102" s="13"/>
      <c r="E102" s="13"/>
      <c r="F102" s="13"/>
      <c r="G102" s="13"/>
      <c r="H102" s="13"/>
      <c r="I102" s="13"/>
      <c r="J102" s="13"/>
      <c r="K102" s="13"/>
    </row>
    <row r="103" spans="1:11">
      <c r="A103" s="13"/>
      <c r="B103" s="388"/>
      <c r="C103" s="13"/>
      <c r="D103" s="13"/>
      <c r="E103" s="13"/>
      <c r="F103" s="13"/>
      <c r="G103" s="13"/>
      <c r="H103" s="13"/>
      <c r="I103" s="13"/>
      <c r="J103" s="13"/>
      <c r="K103" s="13"/>
    </row>
    <row r="104" spans="1:11">
      <c r="A104" s="13"/>
      <c r="B104" s="388"/>
      <c r="C104" s="13"/>
      <c r="D104" s="13"/>
      <c r="E104" s="13"/>
      <c r="F104" s="13"/>
      <c r="G104" s="13"/>
      <c r="H104" s="13"/>
      <c r="I104" s="13"/>
      <c r="J104" s="13"/>
      <c r="K104" s="13"/>
    </row>
    <row r="105" spans="1:11">
      <c r="A105" s="13"/>
      <c r="B105" s="388"/>
      <c r="C105" s="13"/>
      <c r="D105" s="13"/>
      <c r="E105" s="13"/>
      <c r="F105" s="13"/>
      <c r="G105" s="13"/>
      <c r="H105" s="13"/>
      <c r="I105" s="13"/>
      <c r="J105" s="13"/>
      <c r="K105" s="13"/>
    </row>
    <row r="106" spans="1:11">
      <c r="A106" s="13"/>
      <c r="B106" s="388"/>
      <c r="C106" s="13"/>
      <c r="D106" s="13"/>
      <c r="E106" s="13"/>
      <c r="F106" s="13"/>
      <c r="G106" s="13"/>
      <c r="H106" s="13"/>
      <c r="I106" s="13"/>
      <c r="J106" s="13"/>
      <c r="K106" s="13"/>
    </row>
    <row r="107" spans="1:11">
      <c r="A107" s="13"/>
      <c r="B107" s="388"/>
      <c r="C107" s="13"/>
      <c r="D107" s="13"/>
      <c r="E107" s="13"/>
      <c r="F107" s="13"/>
      <c r="G107" s="13"/>
      <c r="H107" s="13"/>
      <c r="I107" s="13"/>
      <c r="J107" s="13"/>
      <c r="K107" s="13"/>
    </row>
    <row r="108" spans="1:11">
      <c r="A108" s="13"/>
      <c r="B108" s="388"/>
      <c r="C108" s="13"/>
      <c r="D108" s="13"/>
      <c r="E108" s="13"/>
      <c r="F108" s="13"/>
      <c r="G108" s="13"/>
      <c r="H108" s="13"/>
      <c r="I108" s="13"/>
      <c r="J108" s="13"/>
      <c r="K108" s="13"/>
    </row>
    <row r="109" spans="1:11">
      <c r="A109" s="13"/>
      <c r="B109" s="388"/>
      <c r="C109" s="13"/>
      <c r="D109" s="13"/>
      <c r="E109" s="13"/>
      <c r="F109" s="13"/>
      <c r="G109" s="13"/>
      <c r="H109" s="13"/>
      <c r="I109" s="13"/>
      <c r="J109" s="13"/>
      <c r="K109" s="13"/>
    </row>
    <row r="110" spans="1:11">
      <c r="A110" s="13"/>
      <c r="B110" s="388"/>
      <c r="C110" s="13"/>
      <c r="D110" s="13"/>
      <c r="E110" s="13"/>
      <c r="F110" s="13"/>
      <c r="G110" s="13"/>
      <c r="H110" s="13"/>
      <c r="I110" s="13"/>
      <c r="J110" s="13"/>
      <c r="K110" s="13"/>
    </row>
  </sheetData>
  <mergeCells count="3">
    <mergeCell ref="A17:C17"/>
    <mergeCell ref="A19:C19"/>
    <mergeCell ref="A18:C18"/>
  </mergeCells>
  <pageMargins left="0.45" right="0.45" top="0.75" bottom="0.75" header="0.3" footer="0.3"/>
  <pageSetup scale="96"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195"/>
  <sheetViews>
    <sheetView showGridLines="0" zoomScaleNormal="100" zoomScaleSheetLayoutView="100" workbookViewId="0">
      <pane xSplit="1" ySplit="4" topLeftCell="B5" activePane="bottomRight" state="frozen"/>
      <selection activeCell="T52" sqref="T52"/>
      <selection pane="topRight" activeCell="T52" sqref="T52"/>
      <selection pane="bottomLeft" activeCell="T52" sqref="T52"/>
      <selection pane="bottomRight" activeCell="A3" sqref="A3"/>
    </sheetView>
  </sheetViews>
  <sheetFormatPr defaultColWidth="9.140625" defaultRowHeight="15" outlineLevelCol="1"/>
  <cols>
    <col min="1" max="1" width="46.5703125" style="7" customWidth="1"/>
    <col min="2" max="2" width="10.42578125" style="62" bestFit="1" customWidth="1"/>
    <col min="3" max="3" width="10.140625" style="62" bestFit="1" customWidth="1" outlineLevel="1"/>
    <col min="4" max="4" width="10.28515625" style="2" customWidth="1" outlineLevel="1"/>
    <col min="5" max="5" width="10.28515625" style="2" bestFit="1" customWidth="1" outlineLevel="1"/>
    <col min="6" max="6" width="11" style="2" customWidth="1" outlineLevel="1"/>
    <col min="7" max="7" width="11.140625" style="2" customWidth="1"/>
    <col min="8" max="8" width="10.42578125" style="2" customWidth="1"/>
    <col min="9" max="9" width="10.42578125" style="2" bestFit="1" customWidth="1"/>
    <col min="10" max="10" width="10.7109375" style="13" customWidth="1"/>
    <col min="11" max="16384" width="9.140625" style="13"/>
  </cols>
  <sheetData>
    <row r="1" spans="1:14">
      <c r="A1" s="163" t="s">
        <v>215</v>
      </c>
      <c r="B1" s="13"/>
      <c r="C1" s="13"/>
      <c r="D1" s="13"/>
      <c r="E1" s="13"/>
      <c r="F1" s="13"/>
    </row>
    <row r="2" spans="1:14">
      <c r="A2" s="82" t="s">
        <v>178</v>
      </c>
      <c r="B2" s="391" t="s">
        <v>224</v>
      </c>
      <c r="C2" s="391" t="s">
        <v>224</v>
      </c>
      <c r="D2" s="391" t="s">
        <v>224</v>
      </c>
      <c r="E2" s="391" t="s">
        <v>224</v>
      </c>
      <c r="F2" s="391" t="s">
        <v>224</v>
      </c>
      <c r="G2" s="391" t="s">
        <v>224</v>
      </c>
    </row>
    <row r="3" spans="1:14">
      <c r="A3" s="152"/>
      <c r="B3" s="217">
        <v>2016</v>
      </c>
      <c r="C3" s="217" t="s">
        <v>34</v>
      </c>
      <c r="D3" s="105" t="s">
        <v>33</v>
      </c>
      <c r="E3" s="105" t="s">
        <v>40</v>
      </c>
      <c r="F3" s="105" t="s">
        <v>221</v>
      </c>
      <c r="G3" s="217">
        <v>2017</v>
      </c>
      <c r="H3" s="217" t="s">
        <v>222</v>
      </c>
      <c r="I3" s="105" t="s">
        <v>223</v>
      </c>
      <c r="J3" s="105" t="s">
        <v>246</v>
      </c>
    </row>
    <row r="4" spans="1:14">
      <c r="A4" s="365" t="s">
        <v>184</v>
      </c>
      <c r="B4" s="382"/>
      <c r="C4" s="382"/>
      <c r="D4" s="381"/>
      <c r="E4" s="381"/>
      <c r="F4" s="381"/>
      <c r="G4" s="382"/>
      <c r="H4" s="382"/>
      <c r="I4" s="381"/>
      <c r="J4" s="381"/>
    </row>
    <row r="5" spans="1:14">
      <c r="A5" s="154" t="s">
        <v>87</v>
      </c>
      <c r="B5" s="329">
        <v>762.57600000000002</v>
      </c>
      <c r="C5" s="329">
        <v>533.29999999999995</v>
      </c>
      <c r="D5" s="144">
        <v>535.68100000000004</v>
      </c>
      <c r="E5" s="153">
        <v>955.6</v>
      </c>
      <c r="F5" s="153">
        <v>751.8</v>
      </c>
      <c r="G5" s="329">
        <f>+F5</f>
        <v>751.8</v>
      </c>
      <c r="H5" s="329">
        <v>642.9</v>
      </c>
      <c r="I5" s="144">
        <v>531.5</v>
      </c>
      <c r="J5" s="144">
        <v>550.5</v>
      </c>
    </row>
    <row r="6" spans="1:14">
      <c r="A6" s="154" t="s">
        <v>88</v>
      </c>
      <c r="B6" s="329">
        <v>68.8</v>
      </c>
      <c r="C6" s="329">
        <v>59.1</v>
      </c>
      <c r="D6" s="144">
        <v>74.72</v>
      </c>
      <c r="E6" s="153">
        <v>84.8</v>
      </c>
      <c r="F6" s="153">
        <v>73</v>
      </c>
      <c r="G6" s="329">
        <f t="shared" ref="G6:G12" si="0">+F6</f>
        <v>73</v>
      </c>
      <c r="H6" s="329">
        <v>79</v>
      </c>
      <c r="I6" s="144">
        <v>71.900000000000006</v>
      </c>
      <c r="J6" s="144">
        <v>77.5</v>
      </c>
    </row>
    <row r="7" spans="1:14">
      <c r="A7" s="154" t="s">
        <v>41</v>
      </c>
      <c r="B7" s="329">
        <v>2585.6</v>
      </c>
      <c r="C7" s="329">
        <v>2444.5</v>
      </c>
      <c r="D7" s="144">
        <v>2573.6999999999998</v>
      </c>
      <c r="E7" s="153">
        <v>2758.1</v>
      </c>
      <c r="F7" s="153">
        <v>3112.3</v>
      </c>
      <c r="G7" s="329">
        <f t="shared" si="0"/>
        <v>3112.3</v>
      </c>
      <c r="H7" s="329">
        <v>3121.5</v>
      </c>
      <c r="I7" s="144">
        <v>3324.5</v>
      </c>
      <c r="J7" s="144">
        <v>3410.7</v>
      </c>
      <c r="L7" s="444"/>
      <c r="M7" s="444"/>
    </row>
    <row r="8" spans="1:14">
      <c r="A8" s="154" t="s">
        <v>89</v>
      </c>
      <c r="B8" s="329">
        <v>1276.047</v>
      </c>
      <c r="C8" s="329">
        <v>685.1</v>
      </c>
      <c r="D8" s="144">
        <v>1069.8889999999999</v>
      </c>
      <c r="E8" s="153">
        <v>1434.9</v>
      </c>
      <c r="F8" s="153">
        <v>928</v>
      </c>
      <c r="G8" s="329">
        <f t="shared" si="0"/>
        <v>928</v>
      </c>
      <c r="H8" s="329">
        <v>1161.7</v>
      </c>
      <c r="I8" s="144">
        <v>1488.3</v>
      </c>
      <c r="J8" s="144">
        <v>1598</v>
      </c>
      <c r="L8" s="490"/>
      <c r="M8" s="490"/>
    </row>
    <row r="9" spans="1:14">
      <c r="A9" s="154" t="s">
        <v>90</v>
      </c>
      <c r="B9" s="329">
        <v>560.75599999999997</v>
      </c>
      <c r="C9" s="329">
        <v>551.6</v>
      </c>
      <c r="D9" s="144">
        <v>556.48</v>
      </c>
      <c r="E9" s="153">
        <v>574.29999999999995</v>
      </c>
      <c r="F9" s="153">
        <v>617.70000000000005</v>
      </c>
      <c r="G9" s="329">
        <f t="shared" si="0"/>
        <v>617.70000000000005</v>
      </c>
      <c r="H9" s="329">
        <v>633.70000000000005</v>
      </c>
      <c r="I9" s="144">
        <v>705.5</v>
      </c>
      <c r="J9" s="144">
        <v>702.4</v>
      </c>
    </row>
    <row r="10" spans="1:14">
      <c r="A10" s="154" t="s">
        <v>91</v>
      </c>
      <c r="B10" s="329">
        <v>4392.4309999999996</v>
      </c>
      <c r="C10" s="329">
        <v>4422.8</v>
      </c>
      <c r="D10" s="144">
        <v>4494.7370000000001</v>
      </c>
      <c r="E10" s="153">
        <v>4535.8999999999996</v>
      </c>
      <c r="F10" s="153">
        <v>4653.8999999999996</v>
      </c>
      <c r="G10" s="329">
        <f t="shared" si="0"/>
        <v>4653.8999999999996</v>
      </c>
      <c r="H10" s="329">
        <v>4677.1000000000004</v>
      </c>
      <c r="I10" s="144">
        <v>4855.5</v>
      </c>
      <c r="J10" s="144">
        <v>5046.6000000000004</v>
      </c>
    </row>
    <row r="11" spans="1:14" ht="28.5">
      <c r="A11" s="154" t="s">
        <v>92</v>
      </c>
      <c r="B11" s="329">
        <v>232.238</v>
      </c>
      <c r="C11" s="329">
        <v>242.5</v>
      </c>
      <c r="D11" s="144">
        <v>246.715</v>
      </c>
      <c r="E11" s="153">
        <v>233.6</v>
      </c>
      <c r="F11" s="153">
        <v>238</v>
      </c>
      <c r="G11" s="329">
        <f t="shared" si="0"/>
        <v>238</v>
      </c>
      <c r="H11" s="329">
        <v>228.9</v>
      </c>
      <c r="I11" s="144">
        <v>233.9</v>
      </c>
      <c r="J11" s="144">
        <v>195.3</v>
      </c>
    </row>
    <row r="12" spans="1:14">
      <c r="A12" s="294" t="s">
        <v>93</v>
      </c>
      <c r="B12" s="334">
        <v>1115.9000000000001</v>
      </c>
      <c r="C12" s="334">
        <v>1152.4000000000001</v>
      </c>
      <c r="D12" s="333">
        <v>1221</v>
      </c>
      <c r="E12" s="146">
        <v>1223.5</v>
      </c>
      <c r="F12" s="146">
        <v>1343.7</v>
      </c>
      <c r="G12" s="334">
        <f t="shared" si="0"/>
        <v>1343.7</v>
      </c>
      <c r="H12" s="334">
        <v>1362.6</v>
      </c>
      <c r="I12" s="333">
        <v>1324.4</v>
      </c>
      <c r="J12" s="333">
        <v>1396.1</v>
      </c>
    </row>
    <row r="13" spans="1:14">
      <c r="A13" s="293" t="s">
        <v>42</v>
      </c>
      <c r="B13" s="332">
        <f t="shared" ref="B13:I13" si="1">SUM(B5:B12)</f>
        <v>10994.347999999998</v>
      </c>
      <c r="C13" s="332">
        <f t="shared" si="1"/>
        <v>10091.300000000001</v>
      </c>
      <c r="D13" s="331">
        <f t="shared" si="1"/>
        <v>10772.921999999999</v>
      </c>
      <c r="E13" s="331">
        <f t="shared" si="1"/>
        <v>11800.699999999999</v>
      </c>
      <c r="F13" s="331">
        <f t="shared" si="1"/>
        <v>11718.400000000001</v>
      </c>
      <c r="G13" s="332">
        <f t="shared" si="1"/>
        <v>11718.400000000001</v>
      </c>
      <c r="H13" s="332">
        <f t="shared" si="1"/>
        <v>11907.400000000001</v>
      </c>
      <c r="I13" s="331">
        <f t="shared" si="1"/>
        <v>12535.5</v>
      </c>
      <c r="J13" s="331">
        <f t="shared" ref="J13" si="2">SUM(J5:J12)</f>
        <v>12977.1</v>
      </c>
    </row>
    <row r="14" spans="1:14">
      <c r="A14" s="154"/>
      <c r="B14" s="329"/>
      <c r="C14" s="329"/>
      <c r="D14" s="144"/>
      <c r="E14" s="153"/>
      <c r="F14" s="153"/>
      <c r="G14" s="329"/>
      <c r="H14" s="329"/>
      <c r="I14" s="144"/>
      <c r="J14" s="144"/>
    </row>
    <row r="15" spans="1:14">
      <c r="A15" s="365" t="s">
        <v>183</v>
      </c>
      <c r="B15" s="382"/>
      <c r="C15" s="382"/>
      <c r="D15" s="381"/>
      <c r="E15" s="381"/>
      <c r="F15" s="381"/>
      <c r="G15" s="382"/>
      <c r="H15" s="382"/>
      <c r="I15" s="381"/>
      <c r="J15" s="381"/>
    </row>
    <row r="16" spans="1:14">
      <c r="A16" s="154" t="s">
        <v>94</v>
      </c>
      <c r="B16" s="329">
        <v>3396.6</v>
      </c>
      <c r="C16" s="329">
        <v>2749.3</v>
      </c>
      <c r="D16" s="144">
        <v>2807.7</v>
      </c>
      <c r="E16" s="153">
        <v>3179.1</v>
      </c>
      <c r="F16" s="153">
        <v>3802.2</v>
      </c>
      <c r="G16" s="329">
        <f>+F16</f>
        <v>3802.2</v>
      </c>
      <c r="H16" s="329">
        <v>3258.6</v>
      </c>
      <c r="I16" s="144">
        <v>3310.1</v>
      </c>
      <c r="J16" s="144">
        <v>3761</v>
      </c>
      <c r="L16" s="444"/>
      <c r="M16" s="444"/>
      <c r="N16" s="490"/>
    </row>
    <row r="17" spans="1:13" ht="43.15" customHeight="1">
      <c r="A17" s="154" t="s">
        <v>235</v>
      </c>
      <c r="B17" s="330">
        <v>1254.653</v>
      </c>
      <c r="C17" s="330">
        <v>671.5</v>
      </c>
      <c r="D17" s="147">
        <v>1054.97</v>
      </c>
      <c r="E17" s="155">
        <v>1416.3</v>
      </c>
      <c r="F17" s="155">
        <v>910.8</v>
      </c>
      <c r="G17" s="330">
        <f t="shared" ref="G17:G22" si="3">+F17</f>
        <v>910.8</v>
      </c>
      <c r="H17" s="330">
        <v>1148</v>
      </c>
      <c r="I17" s="147">
        <v>1471.6</v>
      </c>
      <c r="J17" s="147">
        <v>1579.7</v>
      </c>
      <c r="L17" s="490"/>
      <c r="M17" s="490"/>
    </row>
    <row r="18" spans="1:13" ht="14.65" customHeight="1">
      <c r="A18" s="154" t="s">
        <v>95</v>
      </c>
      <c r="B18" s="329">
        <v>0</v>
      </c>
      <c r="C18" s="330">
        <v>120</v>
      </c>
      <c r="D18" s="147">
        <v>0</v>
      </c>
      <c r="E18" s="153">
        <v>0</v>
      </c>
      <c r="F18" s="153">
        <v>0</v>
      </c>
      <c r="G18" s="329">
        <f t="shared" si="3"/>
        <v>0</v>
      </c>
      <c r="H18" s="330">
        <v>463</v>
      </c>
      <c r="I18" s="147">
        <v>598</v>
      </c>
      <c r="J18" s="147">
        <v>141</v>
      </c>
      <c r="L18" s="474"/>
      <c r="M18" s="474"/>
    </row>
    <row r="19" spans="1:13">
      <c r="A19" s="154" t="s">
        <v>96</v>
      </c>
      <c r="B19" s="329">
        <v>744.33199999999999</v>
      </c>
      <c r="C19" s="329">
        <v>744.9</v>
      </c>
      <c r="D19" s="144">
        <v>745.46100000000001</v>
      </c>
      <c r="E19" s="153">
        <v>746</v>
      </c>
      <c r="F19" s="153">
        <v>193.5</v>
      </c>
      <c r="G19" s="329">
        <f t="shared" si="3"/>
        <v>193.5</v>
      </c>
      <c r="H19" s="329">
        <v>743.5</v>
      </c>
      <c r="I19" s="144">
        <v>743.7</v>
      </c>
      <c r="J19" s="144">
        <v>744.1</v>
      </c>
    </row>
    <row r="20" spans="1:13">
      <c r="A20" s="154" t="s">
        <v>97</v>
      </c>
      <c r="B20" s="329">
        <v>1803.7909999999999</v>
      </c>
      <c r="C20" s="329">
        <v>1804.4</v>
      </c>
      <c r="D20" s="144">
        <f>591.583+422.3+791.06</f>
        <v>1804.943</v>
      </c>
      <c r="E20" s="153">
        <v>1805.5</v>
      </c>
      <c r="F20" s="153">
        <v>1806.1</v>
      </c>
      <c r="G20" s="329">
        <f t="shared" si="3"/>
        <v>1806.1</v>
      </c>
      <c r="H20" s="329">
        <v>1014.7</v>
      </c>
      <c r="I20" s="144">
        <v>1014.9</v>
      </c>
      <c r="J20" s="144">
        <v>1015.2</v>
      </c>
    </row>
    <row r="21" spans="1:13">
      <c r="A21" s="154" t="s">
        <v>98</v>
      </c>
      <c r="B21" s="329">
        <v>0</v>
      </c>
      <c r="C21" s="329">
        <v>0</v>
      </c>
      <c r="D21" s="144">
        <v>0</v>
      </c>
      <c r="E21" s="153">
        <v>0</v>
      </c>
      <c r="F21" s="153">
        <v>0</v>
      </c>
      <c r="G21" s="329">
        <f t="shared" si="3"/>
        <v>0</v>
      </c>
      <c r="H21" s="329">
        <v>0</v>
      </c>
      <c r="I21" s="144">
        <v>5.7</v>
      </c>
      <c r="J21" s="144">
        <v>4.8</v>
      </c>
    </row>
    <row r="22" spans="1:13">
      <c r="A22" s="294" t="s">
        <v>99</v>
      </c>
      <c r="B22" s="334">
        <v>649</v>
      </c>
      <c r="C22" s="334">
        <v>646.79999999999995</v>
      </c>
      <c r="D22" s="333">
        <v>675.7</v>
      </c>
      <c r="E22" s="146">
        <v>697.8</v>
      </c>
      <c r="F22" s="146">
        <v>831.2</v>
      </c>
      <c r="G22" s="334">
        <f t="shared" si="3"/>
        <v>831.2</v>
      </c>
      <c r="H22" s="334">
        <v>860.9</v>
      </c>
      <c r="I22" s="333">
        <v>874.6</v>
      </c>
      <c r="J22" s="333">
        <v>958.9</v>
      </c>
    </row>
    <row r="23" spans="1:13">
      <c r="A23" s="293" t="s">
        <v>43</v>
      </c>
      <c r="B23" s="332">
        <f t="shared" ref="B23:I23" si="4">SUM(B16:B22)</f>
        <v>7848.3760000000002</v>
      </c>
      <c r="C23" s="332">
        <f t="shared" si="4"/>
        <v>6736.9000000000005</v>
      </c>
      <c r="D23" s="331">
        <f t="shared" si="4"/>
        <v>7088.7740000000003</v>
      </c>
      <c r="E23" s="331">
        <f t="shared" si="4"/>
        <v>7844.7</v>
      </c>
      <c r="F23" s="331">
        <f t="shared" si="4"/>
        <v>7543.8</v>
      </c>
      <c r="G23" s="332">
        <f t="shared" si="4"/>
        <v>7543.8</v>
      </c>
      <c r="H23" s="332">
        <f t="shared" si="4"/>
        <v>7488.7</v>
      </c>
      <c r="I23" s="331">
        <f t="shared" si="4"/>
        <v>8018.5999999999995</v>
      </c>
      <c r="J23" s="331">
        <f t="shared" ref="J23" si="5">SUM(J16:J22)</f>
        <v>8204.7000000000007</v>
      </c>
    </row>
    <row r="24" spans="1:13">
      <c r="A24" s="154"/>
      <c r="B24" s="329"/>
      <c r="C24" s="329"/>
      <c r="D24" s="144"/>
      <c r="E24" s="153"/>
      <c r="F24" s="153"/>
      <c r="G24" s="329"/>
      <c r="H24" s="329"/>
      <c r="I24" s="144"/>
      <c r="J24" s="144"/>
    </row>
    <row r="25" spans="1:13">
      <c r="A25" s="365" t="s">
        <v>180</v>
      </c>
      <c r="B25" s="382"/>
      <c r="C25" s="382"/>
      <c r="D25" s="381"/>
      <c r="E25" s="381"/>
      <c r="F25" s="381"/>
      <c r="G25" s="382"/>
      <c r="H25" s="382"/>
      <c r="I25" s="381"/>
      <c r="J25" s="381"/>
    </row>
    <row r="26" spans="1:13">
      <c r="A26" s="154" t="s">
        <v>100</v>
      </c>
      <c r="B26" s="329">
        <v>3103.1</v>
      </c>
      <c r="C26" s="329">
        <v>3308.1</v>
      </c>
      <c r="D26" s="144">
        <v>3640.8</v>
      </c>
      <c r="E26" s="153">
        <v>3899.7</v>
      </c>
      <c r="F26" s="153">
        <v>4114.5</v>
      </c>
      <c r="G26" s="329">
        <f>+F26</f>
        <v>4114.5</v>
      </c>
      <c r="H26" s="329">
        <v>4357.6000000000004</v>
      </c>
      <c r="I26" s="144">
        <v>4453.6000000000004</v>
      </c>
      <c r="J26" s="144">
        <v>4713</v>
      </c>
    </row>
    <row r="27" spans="1:13">
      <c r="A27" s="294" t="s">
        <v>84</v>
      </c>
      <c r="B27" s="334">
        <v>42.8</v>
      </c>
      <c r="C27" s="334">
        <v>46.3</v>
      </c>
      <c r="D27" s="333">
        <v>43.332999999999998</v>
      </c>
      <c r="E27" s="146">
        <v>56.3</v>
      </c>
      <c r="F27" s="146">
        <v>60.1</v>
      </c>
      <c r="G27" s="334">
        <f>+F27</f>
        <v>60.1</v>
      </c>
      <c r="H27" s="334">
        <v>61.1</v>
      </c>
      <c r="I27" s="333">
        <v>63.3</v>
      </c>
      <c r="J27" s="333">
        <v>59.4</v>
      </c>
    </row>
    <row r="28" spans="1:13">
      <c r="A28" s="293" t="s">
        <v>181</v>
      </c>
      <c r="B28" s="332">
        <f>+B26+B27</f>
        <v>3145.9</v>
      </c>
      <c r="C28" s="332">
        <f>+C26+C27</f>
        <v>3354.4</v>
      </c>
      <c r="D28" s="331">
        <f>+D26+D27</f>
        <v>3684.1330000000003</v>
      </c>
      <c r="E28" s="156">
        <f>+E26+E27</f>
        <v>3956</v>
      </c>
      <c r="F28" s="156">
        <f>+F26+F27</f>
        <v>4174.6000000000004</v>
      </c>
      <c r="G28" s="332">
        <f t="shared" ref="G28:I28" si="6">+G26+G27</f>
        <v>4174.6000000000004</v>
      </c>
      <c r="H28" s="332">
        <f t="shared" si="6"/>
        <v>4418.7000000000007</v>
      </c>
      <c r="I28" s="331">
        <f t="shared" si="6"/>
        <v>4516.9000000000005</v>
      </c>
      <c r="J28" s="331">
        <f t="shared" ref="J28" si="7">+J26+J27</f>
        <v>4772.3999999999996</v>
      </c>
    </row>
    <row r="29" spans="1:13">
      <c r="A29" s="294"/>
      <c r="B29" s="334"/>
      <c r="C29" s="334"/>
      <c r="D29" s="333"/>
      <c r="E29" s="146"/>
      <c r="F29" s="146"/>
      <c r="G29" s="334"/>
      <c r="H29" s="334"/>
      <c r="I29" s="333"/>
      <c r="J29" s="333"/>
    </row>
    <row r="30" spans="1:13">
      <c r="A30" s="293" t="s">
        <v>182</v>
      </c>
      <c r="B30" s="332">
        <f t="shared" ref="B30:I30" si="8">+B23+B28</f>
        <v>10994.276</v>
      </c>
      <c r="C30" s="332">
        <f t="shared" si="8"/>
        <v>10091.300000000001</v>
      </c>
      <c r="D30" s="331">
        <f t="shared" si="8"/>
        <v>10772.907000000001</v>
      </c>
      <c r="E30" s="331">
        <f t="shared" si="8"/>
        <v>11800.7</v>
      </c>
      <c r="F30" s="331">
        <f t="shared" si="8"/>
        <v>11718.400000000001</v>
      </c>
      <c r="G30" s="332">
        <f t="shared" si="8"/>
        <v>11718.400000000001</v>
      </c>
      <c r="H30" s="332">
        <f t="shared" si="8"/>
        <v>11907.400000000001</v>
      </c>
      <c r="I30" s="331">
        <f t="shared" si="8"/>
        <v>12535.5</v>
      </c>
      <c r="J30" s="331">
        <f t="shared" ref="J30" si="9">+J23+J28</f>
        <v>12977.1</v>
      </c>
    </row>
    <row r="31" spans="1:13">
      <c r="A31" s="157"/>
      <c r="B31" s="144"/>
      <c r="C31" s="144"/>
      <c r="D31" s="144"/>
      <c r="E31" s="78"/>
      <c r="F31" s="387"/>
      <c r="G31" s="144"/>
      <c r="H31" s="144"/>
      <c r="I31" s="144"/>
    </row>
    <row r="32" spans="1:13" ht="14.65" customHeight="1">
      <c r="A32" s="158" t="s">
        <v>85</v>
      </c>
      <c r="B32" s="71"/>
      <c r="C32" s="71"/>
      <c r="D32" s="159"/>
      <c r="E32" s="71"/>
      <c r="F32" s="13"/>
      <c r="G32" s="71"/>
      <c r="H32" s="71"/>
      <c r="I32" s="159"/>
    </row>
    <row r="33" spans="1:9">
      <c r="A33" s="386"/>
      <c r="B33" s="71"/>
      <c r="C33" s="71"/>
      <c r="D33" s="159"/>
      <c r="E33" s="71"/>
      <c r="F33" s="13"/>
      <c r="G33" s="71"/>
      <c r="H33" s="71"/>
      <c r="I33" s="159"/>
    </row>
    <row r="34" spans="1:9">
      <c r="A34" s="93"/>
      <c r="B34" s="337"/>
      <c r="C34" s="337"/>
      <c r="D34" s="337"/>
      <c r="E34" s="337"/>
      <c r="F34" s="13"/>
    </row>
    <row r="35" spans="1:9">
      <c r="A35" s="335"/>
      <c r="B35" s="97"/>
      <c r="C35" s="97"/>
      <c r="D35" s="97"/>
      <c r="E35" s="97"/>
      <c r="F35" s="13"/>
    </row>
    <row r="36" spans="1:9">
      <c r="A36" s="335"/>
      <c r="B36" s="336"/>
      <c r="C36" s="336"/>
      <c r="D36" s="336"/>
      <c r="E36" s="336"/>
      <c r="F36" s="13"/>
    </row>
    <row r="37" spans="1:9">
      <c r="A37" s="152"/>
      <c r="B37" s="71"/>
      <c r="C37" s="71"/>
      <c r="D37" s="71"/>
      <c r="E37" s="71"/>
      <c r="F37" s="13"/>
    </row>
    <row r="38" spans="1:9">
      <c r="A38" s="152"/>
      <c r="B38" s="71"/>
      <c r="C38" s="71"/>
      <c r="D38" s="71"/>
      <c r="E38" s="71"/>
      <c r="F38" s="13"/>
    </row>
    <row r="39" spans="1:9">
      <c r="A39" s="152"/>
      <c r="B39" s="71"/>
      <c r="C39" s="71"/>
      <c r="D39" s="71"/>
      <c r="E39" s="71"/>
      <c r="F39" s="13"/>
    </row>
    <row r="40" spans="1:9">
      <c r="A40" s="24"/>
      <c r="B40" s="13"/>
      <c r="C40" s="13"/>
      <c r="D40" s="13"/>
      <c r="E40" s="13"/>
      <c r="F40" s="13"/>
    </row>
    <row r="41" spans="1:9">
      <c r="A41" s="24"/>
      <c r="B41" s="13"/>
      <c r="C41" s="13"/>
      <c r="D41" s="13"/>
      <c r="E41" s="13"/>
      <c r="F41" s="13"/>
    </row>
    <row r="42" spans="1:9">
      <c r="A42" s="24"/>
      <c r="B42" s="13"/>
      <c r="C42" s="13"/>
      <c r="D42" s="13"/>
      <c r="E42" s="13"/>
      <c r="F42" s="13"/>
    </row>
    <row r="43" spans="1:9">
      <c r="A43" s="24"/>
      <c r="B43" s="13"/>
      <c r="C43" s="13"/>
      <c r="D43" s="13"/>
      <c r="E43" s="13"/>
      <c r="F43" s="13"/>
    </row>
    <row r="44" spans="1:9">
      <c r="A44" s="24"/>
      <c r="B44" s="13"/>
      <c r="C44" s="13"/>
      <c r="D44" s="13"/>
      <c r="E44" s="13"/>
      <c r="F44" s="13"/>
    </row>
    <row r="45" spans="1:9">
      <c r="A45" s="24"/>
      <c r="B45" s="13"/>
      <c r="C45" s="13"/>
      <c r="D45" s="13"/>
      <c r="E45" s="13"/>
      <c r="F45" s="13"/>
    </row>
    <row r="46" spans="1:9">
      <c r="A46" s="24"/>
      <c r="B46" s="13"/>
      <c r="C46" s="13"/>
      <c r="D46" s="13"/>
      <c r="E46" s="13"/>
      <c r="F46" s="13"/>
    </row>
    <row r="47" spans="1:9">
      <c r="A47" s="24"/>
      <c r="B47" s="13"/>
      <c r="C47" s="13"/>
      <c r="D47" s="13"/>
      <c r="E47" s="13"/>
      <c r="F47" s="13"/>
    </row>
    <row r="48" spans="1:9">
      <c r="A48" s="24"/>
      <c r="B48" s="13"/>
      <c r="C48" s="13"/>
      <c r="D48" s="13"/>
      <c r="E48" s="13"/>
      <c r="F48" s="13"/>
    </row>
    <row r="49" spans="1:6">
      <c r="A49" s="24"/>
      <c r="B49" s="13"/>
      <c r="C49" s="13"/>
      <c r="D49" s="13"/>
      <c r="E49" s="13"/>
      <c r="F49" s="13"/>
    </row>
    <row r="50" spans="1:6">
      <c r="A50" s="24"/>
      <c r="B50" s="13"/>
      <c r="C50" s="13"/>
      <c r="D50" s="13"/>
      <c r="E50" s="13"/>
      <c r="F50" s="13"/>
    </row>
    <row r="51" spans="1:6">
      <c r="A51" s="24"/>
      <c r="B51" s="13"/>
      <c r="C51" s="13"/>
      <c r="D51" s="13"/>
      <c r="E51" s="13"/>
      <c r="F51" s="13"/>
    </row>
    <row r="52" spans="1:6">
      <c r="A52" s="24"/>
      <c r="B52" s="13"/>
      <c r="C52" s="13"/>
      <c r="D52" s="13"/>
      <c r="E52" s="13"/>
      <c r="F52" s="13"/>
    </row>
    <row r="53" spans="1:6">
      <c r="A53" s="24"/>
      <c r="B53" s="13"/>
      <c r="C53" s="13"/>
      <c r="D53" s="13"/>
      <c r="E53" s="13"/>
      <c r="F53" s="13"/>
    </row>
    <row r="54" spans="1:6">
      <c r="A54" s="24"/>
      <c r="B54" s="13"/>
      <c r="C54" s="13"/>
      <c r="D54" s="13"/>
      <c r="E54" s="13"/>
      <c r="F54" s="13"/>
    </row>
    <row r="55" spans="1:6">
      <c r="A55" s="24"/>
      <c r="B55" s="13"/>
      <c r="C55" s="13"/>
      <c r="D55" s="13"/>
      <c r="E55" s="13"/>
      <c r="F55" s="13"/>
    </row>
    <row r="56" spans="1:6">
      <c r="A56" s="24"/>
      <c r="B56" s="13"/>
      <c r="C56" s="13"/>
      <c r="D56" s="13"/>
      <c r="E56" s="13"/>
      <c r="F56" s="13"/>
    </row>
    <row r="57" spans="1:6">
      <c r="A57" s="24"/>
      <c r="B57" s="13"/>
      <c r="C57" s="13"/>
      <c r="D57" s="13"/>
      <c r="E57" s="13"/>
      <c r="F57" s="13"/>
    </row>
    <row r="58" spans="1:6">
      <c r="A58" s="24"/>
      <c r="B58" s="13"/>
      <c r="C58" s="13"/>
      <c r="D58" s="13"/>
      <c r="E58" s="13"/>
      <c r="F58" s="13"/>
    </row>
    <row r="59" spans="1:6">
      <c r="A59" s="24"/>
      <c r="B59" s="13"/>
      <c r="C59" s="13"/>
      <c r="D59" s="13"/>
      <c r="E59" s="13"/>
      <c r="F59" s="13"/>
    </row>
    <row r="60" spans="1:6">
      <c r="A60" s="24"/>
      <c r="B60" s="13"/>
      <c r="C60" s="13"/>
      <c r="D60" s="13"/>
      <c r="E60" s="13"/>
      <c r="F60" s="13"/>
    </row>
    <row r="61" spans="1:6">
      <c r="A61" s="24"/>
      <c r="B61" s="13"/>
      <c r="C61" s="13"/>
      <c r="D61" s="13"/>
      <c r="E61" s="13"/>
      <c r="F61" s="13"/>
    </row>
    <row r="62" spans="1:6">
      <c r="A62" s="24"/>
      <c r="B62" s="13"/>
      <c r="C62" s="13"/>
      <c r="D62" s="13"/>
      <c r="E62" s="13"/>
      <c r="F62" s="13"/>
    </row>
    <row r="63" spans="1:6">
      <c r="A63" s="24"/>
      <c r="B63" s="13"/>
      <c r="C63" s="13"/>
      <c r="D63" s="13"/>
      <c r="E63" s="13"/>
      <c r="F63" s="13"/>
    </row>
    <row r="64" spans="1:6">
      <c r="A64" s="24"/>
      <c r="B64" s="13"/>
      <c r="C64" s="13"/>
      <c r="D64" s="13"/>
      <c r="E64" s="13"/>
      <c r="F64" s="13"/>
    </row>
    <row r="65" spans="1:6">
      <c r="A65" s="24"/>
      <c r="B65" s="13"/>
      <c r="C65" s="13"/>
      <c r="D65" s="13"/>
      <c r="E65" s="13"/>
      <c r="F65" s="13"/>
    </row>
    <row r="66" spans="1:6">
      <c r="A66" s="24"/>
      <c r="B66" s="13"/>
      <c r="C66" s="13"/>
      <c r="D66" s="13"/>
      <c r="E66" s="13"/>
      <c r="F66" s="13"/>
    </row>
    <row r="67" spans="1:6">
      <c r="A67" s="24"/>
      <c r="B67" s="13"/>
      <c r="C67" s="13"/>
      <c r="D67" s="13"/>
      <c r="E67" s="13"/>
      <c r="F67" s="13"/>
    </row>
    <row r="68" spans="1:6">
      <c r="A68" s="24"/>
      <c r="B68" s="13"/>
      <c r="C68" s="13"/>
      <c r="D68" s="13"/>
      <c r="E68" s="13"/>
      <c r="F68" s="13"/>
    </row>
    <row r="69" spans="1:6">
      <c r="A69" s="24"/>
      <c r="B69" s="13"/>
      <c r="C69" s="13"/>
      <c r="D69" s="13"/>
      <c r="E69" s="13"/>
      <c r="F69" s="13"/>
    </row>
    <row r="70" spans="1:6">
      <c r="A70" s="24"/>
      <c r="B70" s="13"/>
      <c r="C70" s="13"/>
      <c r="D70" s="13"/>
      <c r="E70" s="13"/>
      <c r="F70" s="13"/>
    </row>
    <row r="71" spans="1:6">
      <c r="A71" s="24"/>
      <c r="B71" s="13"/>
      <c r="C71" s="13"/>
      <c r="D71" s="13"/>
      <c r="E71" s="13"/>
      <c r="F71" s="13"/>
    </row>
    <row r="72" spans="1:6">
      <c r="A72" s="24"/>
      <c r="B72" s="13"/>
      <c r="C72" s="13"/>
      <c r="D72" s="13"/>
      <c r="E72" s="13"/>
      <c r="F72" s="13"/>
    </row>
    <row r="73" spans="1:6">
      <c r="A73" s="24"/>
      <c r="B73" s="13"/>
      <c r="C73" s="13"/>
      <c r="D73" s="13"/>
      <c r="E73" s="13"/>
      <c r="F73" s="13"/>
    </row>
    <row r="74" spans="1:6">
      <c r="A74" s="24"/>
      <c r="B74" s="13"/>
      <c r="C74" s="13"/>
      <c r="D74" s="13"/>
      <c r="E74" s="13"/>
      <c r="F74" s="13"/>
    </row>
    <row r="75" spans="1:6">
      <c r="A75" s="24"/>
      <c r="B75" s="13"/>
      <c r="C75" s="13"/>
      <c r="D75" s="13"/>
      <c r="E75" s="13"/>
      <c r="F75" s="13"/>
    </row>
    <row r="76" spans="1:6">
      <c r="A76" s="24"/>
      <c r="B76" s="13"/>
      <c r="C76" s="13"/>
      <c r="D76" s="13"/>
      <c r="E76" s="13"/>
      <c r="F76" s="13"/>
    </row>
    <row r="77" spans="1:6">
      <c r="A77" s="24"/>
      <c r="B77" s="13"/>
      <c r="C77" s="13"/>
      <c r="D77" s="13"/>
      <c r="E77" s="13"/>
      <c r="F77" s="13"/>
    </row>
    <row r="78" spans="1:6">
      <c r="A78" s="24"/>
      <c r="B78" s="13"/>
      <c r="C78" s="13"/>
      <c r="D78" s="13"/>
      <c r="E78" s="13"/>
      <c r="F78" s="13"/>
    </row>
    <row r="79" spans="1:6">
      <c r="A79" s="24"/>
      <c r="B79" s="13"/>
      <c r="C79" s="13"/>
      <c r="D79" s="13"/>
      <c r="E79" s="13"/>
      <c r="F79" s="13"/>
    </row>
    <row r="80" spans="1:6">
      <c r="A80" s="24"/>
      <c r="B80" s="13"/>
      <c r="C80" s="13"/>
      <c r="D80" s="13"/>
      <c r="E80" s="13"/>
      <c r="F80" s="13"/>
    </row>
    <row r="81" spans="1:6">
      <c r="A81" s="24"/>
      <c r="B81" s="13"/>
      <c r="C81" s="13"/>
      <c r="D81" s="13"/>
      <c r="E81" s="13"/>
      <c r="F81" s="13"/>
    </row>
    <row r="82" spans="1:6">
      <c r="A82" s="24"/>
      <c r="B82" s="13"/>
      <c r="C82" s="13"/>
      <c r="D82" s="13"/>
      <c r="E82" s="13"/>
      <c r="F82" s="13"/>
    </row>
    <row r="83" spans="1:6">
      <c r="A83" s="24"/>
      <c r="B83" s="13"/>
      <c r="C83" s="13"/>
      <c r="D83" s="13"/>
      <c r="E83" s="13"/>
      <c r="F83" s="13"/>
    </row>
    <row r="84" spans="1:6">
      <c r="A84" s="24"/>
      <c r="B84" s="13"/>
      <c r="C84" s="13"/>
      <c r="D84" s="13"/>
      <c r="E84" s="13"/>
      <c r="F84" s="13"/>
    </row>
    <row r="85" spans="1:6">
      <c r="A85" s="24"/>
      <c r="B85" s="13"/>
      <c r="C85" s="13"/>
      <c r="D85" s="13"/>
      <c r="E85" s="13"/>
      <c r="F85" s="13"/>
    </row>
    <row r="86" spans="1:6">
      <c r="A86" s="24"/>
      <c r="B86" s="13"/>
      <c r="C86" s="13"/>
      <c r="D86" s="13"/>
      <c r="E86" s="13"/>
      <c r="F86" s="13"/>
    </row>
    <row r="87" spans="1:6">
      <c r="A87" s="24"/>
      <c r="B87" s="13"/>
      <c r="C87" s="13"/>
      <c r="D87" s="13"/>
      <c r="E87" s="13"/>
      <c r="F87" s="13"/>
    </row>
    <row r="88" spans="1:6">
      <c r="A88" s="24"/>
      <c r="B88" s="13"/>
      <c r="C88" s="13"/>
      <c r="D88" s="13"/>
      <c r="E88" s="13"/>
      <c r="F88" s="13"/>
    </row>
    <row r="89" spans="1:6">
      <c r="A89" s="24"/>
      <c r="B89" s="13"/>
      <c r="C89" s="13"/>
      <c r="D89" s="13"/>
      <c r="E89" s="13"/>
      <c r="F89" s="13"/>
    </row>
    <row r="90" spans="1:6">
      <c r="A90" s="24"/>
      <c r="B90" s="13"/>
      <c r="C90" s="13"/>
      <c r="D90" s="13"/>
      <c r="E90" s="13"/>
      <c r="F90" s="13"/>
    </row>
    <row r="91" spans="1:6">
      <c r="A91" s="24"/>
      <c r="B91" s="13"/>
      <c r="C91" s="13"/>
      <c r="D91" s="13"/>
      <c r="E91" s="13"/>
      <c r="F91" s="13"/>
    </row>
    <row r="92" spans="1:6">
      <c r="A92" s="24"/>
      <c r="B92" s="13"/>
      <c r="C92" s="13"/>
      <c r="D92" s="13"/>
      <c r="E92" s="13"/>
      <c r="F92" s="13"/>
    </row>
    <row r="93" spans="1:6">
      <c r="A93" s="24"/>
      <c r="B93" s="13"/>
      <c r="C93" s="13"/>
      <c r="D93" s="13"/>
      <c r="E93" s="13"/>
      <c r="F93" s="13"/>
    </row>
    <row r="94" spans="1:6">
      <c r="A94" s="24"/>
      <c r="B94" s="13"/>
      <c r="C94" s="13"/>
      <c r="D94" s="13"/>
      <c r="E94" s="13"/>
      <c r="F94" s="13"/>
    </row>
    <row r="95" spans="1:6">
      <c r="A95" s="24"/>
      <c r="B95" s="13"/>
      <c r="C95" s="13"/>
      <c r="D95" s="13"/>
      <c r="E95" s="13"/>
      <c r="F95" s="13"/>
    </row>
    <row r="96" spans="1:6">
      <c r="A96" s="24"/>
      <c r="B96" s="13"/>
      <c r="C96" s="13"/>
      <c r="D96" s="13"/>
      <c r="E96" s="13"/>
      <c r="F96" s="13"/>
    </row>
    <row r="97" spans="1:6">
      <c r="A97" s="24"/>
      <c r="B97" s="13"/>
      <c r="C97" s="13"/>
      <c r="D97" s="13"/>
      <c r="E97" s="13"/>
      <c r="F97" s="13"/>
    </row>
    <row r="98" spans="1:6">
      <c r="A98" s="24"/>
      <c r="B98" s="13"/>
      <c r="C98" s="13"/>
      <c r="D98" s="13"/>
      <c r="E98" s="13"/>
      <c r="F98" s="13"/>
    </row>
    <row r="99" spans="1:6">
      <c r="A99" s="24"/>
      <c r="B99" s="13"/>
      <c r="C99" s="13"/>
      <c r="D99" s="13"/>
      <c r="E99" s="13"/>
      <c r="F99" s="13"/>
    </row>
    <row r="100" spans="1:6">
      <c r="A100" s="24"/>
      <c r="B100" s="13"/>
      <c r="C100" s="13"/>
      <c r="D100" s="13"/>
      <c r="E100" s="13"/>
      <c r="F100" s="13"/>
    </row>
    <row r="101" spans="1:6">
      <c r="A101" s="24"/>
      <c r="B101" s="13"/>
      <c r="C101" s="13"/>
      <c r="D101" s="13"/>
      <c r="E101" s="13"/>
      <c r="F101" s="13"/>
    </row>
    <row r="102" spans="1:6">
      <c r="A102" s="24"/>
      <c r="B102" s="13"/>
      <c r="C102" s="13"/>
      <c r="D102" s="13"/>
      <c r="E102" s="13"/>
      <c r="F102" s="13"/>
    </row>
    <row r="103" spans="1:6">
      <c r="A103" s="24"/>
      <c r="B103" s="13"/>
      <c r="C103" s="13"/>
      <c r="D103" s="13"/>
      <c r="E103" s="13"/>
      <c r="F103" s="13"/>
    </row>
    <row r="104" spans="1:6">
      <c r="A104" s="24"/>
      <c r="B104" s="13"/>
      <c r="C104" s="13"/>
      <c r="D104" s="13"/>
      <c r="E104" s="13"/>
      <c r="F104" s="13"/>
    </row>
    <row r="105" spans="1:6">
      <c r="A105" s="24"/>
      <c r="B105" s="13"/>
      <c r="C105" s="13"/>
      <c r="D105" s="13"/>
      <c r="E105" s="13"/>
      <c r="F105" s="13"/>
    </row>
    <row r="106" spans="1:6">
      <c r="A106" s="24"/>
      <c r="B106" s="13"/>
      <c r="C106" s="13"/>
      <c r="D106" s="13"/>
      <c r="E106" s="13"/>
      <c r="F106" s="13"/>
    </row>
    <row r="107" spans="1:6">
      <c r="A107" s="24"/>
      <c r="B107" s="13"/>
      <c r="C107" s="13"/>
      <c r="D107" s="13"/>
      <c r="E107" s="13"/>
      <c r="F107" s="13"/>
    </row>
    <row r="108" spans="1:6">
      <c r="A108" s="24"/>
      <c r="B108" s="13"/>
      <c r="C108" s="13"/>
      <c r="D108" s="13"/>
      <c r="E108" s="13"/>
      <c r="F108" s="13"/>
    </row>
    <row r="109" spans="1:6">
      <c r="A109" s="24"/>
      <c r="B109" s="13"/>
      <c r="C109" s="13"/>
      <c r="D109" s="13"/>
      <c r="E109" s="13"/>
      <c r="F109" s="13"/>
    </row>
    <row r="110" spans="1:6">
      <c r="A110" s="24"/>
      <c r="B110" s="13"/>
      <c r="C110" s="13"/>
      <c r="D110" s="13"/>
      <c r="E110" s="13"/>
      <c r="F110" s="13"/>
    </row>
    <row r="111" spans="1:6">
      <c r="A111" s="24"/>
      <c r="B111" s="13"/>
      <c r="C111" s="13"/>
      <c r="D111" s="13"/>
      <c r="E111" s="13"/>
      <c r="F111" s="13"/>
    </row>
    <row r="112" spans="1:6">
      <c r="A112" s="24"/>
      <c r="B112" s="13"/>
      <c r="C112" s="13"/>
      <c r="D112" s="13"/>
      <c r="E112" s="13"/>
      <c r="F112" s="13"/>
    </row>
    <row r="113" spans="1:6">
      <c r="A113" s="24"/>
      <c r="B113" s="13"/>
      <c r="C113" s="13"/>
      <c r="D113" s="13"/>
      <c r="E113" s="13"/>
      <c r="F113" s="13"/>
    </row>
    <row r="114" spans="1:6">
      <c r="A114" s="24"/>
      <c r="B114" s="13"/>
      <c r="C114" s="13"/>
      <c r="D114" s="13"/>
      <c r="E114" s="13"/>
      <c r="F114" s="13"/>
    </row>
    <row r="115" spans="1:6">
      <c r="A115" s="24"/>
      <c r="B115" s="13"/>
      <c r="C115" s="13"/>
      <c r="D115" s="13"/>
      <c r="E115" s="13"/>
      <c r="F115" s="13"/>
    </row>
    <row r="116" spans="1:6">
      <c r="A116" s="24"/>
      <c r="B116" s="13"/>
      <c r="C116" s="13"/>
      <c r="D116" s="13"/>
      <c r="E116" s="13"/>
      <c r="F116" s="13"/>
    </row>
    <row r="117" spans="1:6">
      <c r="A117" s="24"/>
      <c r="B117" s="13"/>
      <c r="C117" s="13"/>
      <c r="D117" s="13"/>
      <c r="E117" s="13"/>
      <c r="F117" s="13"/>
    </row>
    <row r="118" spans="1:6">
      <c r="A118" s="24"/>
      <c r="B118" s="13"/>
      <c r="C118" s="13"/>
      <c r="D118" s="13"/>
      <c r="E118" s="13"/>
      <c r="F118" s="13"/>
    </row>
    <row r="119" spans="1:6">
      <c r="A119" s="24"/>
      <c r="B119" s="13"/>
      <c r="C119" s="13"/>
      <c r="D119" s="13"/>
      <c r="E119" s="13"/>
      <c r="F119" s="13"/>
    </row>
    <row r="120" spans="1:6">
      <c r="A120" s="24"/>
      <c r="B120" s="13"/>
      <c r="C120" s="13"/>
      <c r="D120" s="13"/>
      <c r="E120" s="13"/>
      <c r="F120" s="13"/>
    </row>
    <row r="121" spans="1:6">
      <c r="A121" s="24"/>
      <c r="B121" s="13"/>
      <c r="C121" s="13"/>
      <c r="D121" s="13"/>
      <c r="E121" s="13"/>
      <c r="F121" s="13"/>
    </row>
    <row r="122" spans="1:6">
      <c r="A122" s="24"/>
      <c r="B122" s="13"/>
      <c r="C122" s="13"/>
      <c r="D122" s="13"/>
      <c r="E122" s="13"/>
      <c r="F122" s="13"/>
    </row>
    <row r="123" spans="1:6">
      <c r="A123" s="24"/>
      <c r="B123" s="13"/>
      <c r="C123" s="13"/>
      <c r="D123" s="13"/>
      <c r="E123" s="13"/>
      <c r="F123" s="13"/>
    </row>
    <row r="124" spans="1:6">
      <c r="A124" s="24"/>
      <c r="B124" s="13"/>
      <c r="C124" s="13"/>
      <c r="D124" s="13"/>
      <c r="E124" s="13"/>
      <c r="F124" s="13"/>
    </row>
    <row r="125" spans="1:6">
      <c r="A125" s="24"/>
      <c r="B125" s="13"/>
      <c r="C125" s="13"/>
      <c r="D125" s="13"/>
      <c r="E125" s="13"/>
      <c r="F125" s="13"/>
    </row>
    <row r="126" spans="1:6">
      <c r="A126" s="24"/>
      <c r="B126" s="13"/>
      <c r="C126" s="13"/>
      <c r="D126" s="13"/>
      <c r="E126" s="13"/>
      <c r="F126" s="13"/>
    </row>
    <row r="127" spans="1:6">
      <c r="A127" s="24"/>
      <c r="B127" s="13"/>
      <c r="C127" s="13"/>
      <c r="D127" s="13"/>
      <c r="E127" s="13"/>
      <c r="F127" s="13"/>
    </row>
    <row r="128" spans="1:6">
      <c r="A128" s="24"/>
      <c r="B128" s="13"/>
      <c r="C128" s="13"/>
      <c r="D128" s="13"/>
      <c r="E128" s="13"/>
      <c r="F128" s="13"/>
    </row>
    <row r="129" spans="1:6">
      <c r="A129" s="24"/>
      <c r="B129" s="13"/>
      <c r="C129" s="13"/>
      <c r="D129" s="13"/>
      <c r="E129" s="13"/>
      <c r="F129" s="13"/>
    </row>
    <row r="130" spans="1:6">
      <c r="A130" s="24"/>
      <c r="B130" s="13"/>
      <c r="C130" s="13"/>
      <c r="D130" s="13"/>
      <c r="E130" s="13"/>
      <c r="F130" s="13"/>
    </row>
    <row r="131" spans="1:6">
      <c r="A131" s="24"/>
      <c r="B131" s="13"/>
      <c r="C131" s="13"/>
      <c r="D131" s="13"/>
      <c r="E131" s="13"/>
      <c r="F131" s="13"/>
    </row>
    <row r="132" spans="1:6">
      <c r="A132" s="24"/>
      <c r="B132" s="13"/>
      <c r="C132" s="13"/>
      <c r="D132" s="13"/>
      <c r="E132" s="13"/>
      <c r="F132" s="13"/>
    </row>
    <row r="133" spans="1:6">
      <c r="A133" s="24"/>
      <c r="B133" s="13"/>
      <c r="C133" s="13"/>
      <c r="D133" s="13"/>
      <c r="E133" s="13"/>
      <c r="F133" s="13"/>
    </row>
    <row r="134" spans="1:6">
      <c r="A134" s="24"/>
      <c r="B134" s="13"/>
      <c r="C134" s="13"/>
      <c r="D134" s="13"/>
      <c r="E134" s="13"/>
      <c r="F134" s="13"/>
    </row>
    <row r="135" spans="1:6">
      <c r="A135" s="24"/>
      <c r="B135" s="13"/>
      <c r="C135" s="13"/>
      <c r="D135" s="13"/>
      <c r="E135" s="13"/>
      <c r="F135" s="13"/>
    </row>
    <row r="136" spans="1:6">
      <c r="A136" s="24"/>
      <c r="B136" s="13"/>
      <c r="C136" s="13"/>
      <c r="D136" s="13"/>
      <c r="E136" s="13"/>
      <c r="F136" s="13"/>
    </row>
    <row r="137" spans="1:6">
      <c r="A137" s="24"/>
      <c r="B137" s="13"/>
      <c r="C137" s="13"/>
      <c r="D137" s="13"/>
      <c r="E137" s="13"/>
      <c r="F137" s="13"/>
    </row>
    <row r="138" spans="1:6">
      <c r="A138" s="24"/>
      <c r="B138" s="13"/>
      <c r="C138" s="13"/>
      <c r="D138" s="13"/>
      <c r="E138" s="13"/>
      <c r="F138" s="13"/>
    </row>
    <row r="139" spans="1:6">
      <c r="A139" s="24"/>
      <c r="B139" s="13"/>
      <c r="C139" s="13"/>
      <c r="D139" s="13"/>
      <c r="E139" s="13"/>
      <c r="F139" s="13"/>
    </row>
    <row r="140" spans="1:6">
      <c r="A140" s="24"/>
      <c r="B140" s="13"/>
      <c r="C140" s="13"/>
      <c r="D140" s="13"/>
      <c r="E140" s="13"/>
      <c r="F140" s="13"/>
    </row>
    <row r="141" spans="1:6">
      <c r="A141" s="24"/>
      <c r="B141" s="13"/>
      <c r="C141" s="13"/>
      <c r="D141" s="13"/>
      <c r="E141" s="13"/>
      <c r="F141" s="13"/>
    </row>
    <row r="142" spans="1:6">
      <c r="A142" s="24"/>
      <c r="B142" s="13"/>
      <c r="C142" s="13"/>
      <c r="D142" s="13"/>
      <c r="E142" s="13"/>
      <c r="F142" s="13"/>
    </row>
    <row r="143" spans="1:6">
      <c r="A143" s="24"/>
      <c r="B143" s="13"/>
      <c r="C143" s="13"/>
      <c r="D143" s="13"/>
      <c r="E143" s="13"/>
      <c r="F143" s="13"/>
    </row>
    <row r="144" spans="1:6">
      <c r="A144" s="24"/>
      <c r="B144" s="13"/>
      <c r="C144" s="13"/>
      <c r="D144" s="13"/>
      <c r="E144" s="13"/>
      <c r="F144" s="13"/>
    </row>
    <row r="145" spans="1:6">
      <c r="A145" s="24"/>
      <c r="B145" s="13"/>
      <c r="C145" s="13"/>
      <c r="D145" s="13"/>
      <c r="E145" s="13"/>
      <c r="F145" s="13"/>
    </row>
    <row r="146" spans="1:6">
      <c r="A146" s="24"/>
      <c r="B146" s="13"/>
      <c r="C146" s="13"/>
      <c r="D146" s="13"/>
      <c r="E146" s="13"/>
      <c r="F146" s="13"/>
    </row>
    <row r="147" spans="1:6">
      <c r="A147" s="24"/>
      <c r="B147" s="13"/>
      <c r="C147" s="13"/>
      <c r="D147" s="13"/>
      <c r="E147" s="13"/>
      <c r="F147" s="13"/>
    </row>
    <row r="148" spans="1:6">
      <c r="A148" s="24"/>
      <c r="B148" s="13"/>
      <c r="C148" s="13"/>
      <c r="D148" s="13"/>
      <c r="E148" s="13"/>
      <c r="F148" s="13"/>
    </row>
    <row r="149" spans="1:6">
      <c r="A149" s="24"/>
      <c r="B149" s="13"/>
      <c r="C149" s="13"/>
      <c r="D149" s="13"/>
      <c r="E149" s="13"/>
      <c r="F149" s="13"/>
    </row>
    <row r="150" spans="1:6">
      <c r="A150" s="24"/>
      <c r="B150" s="13"/>
      <c r="C150" s="13"/>
      <c r="D150" s="13"/>
      <c r="E150" s="13"/>
      <c r="F150" s="13"/>
    </row>
    <row r="151" spans="1:6">
      <c r="A151" s="24"/>
      <c r="B151" s="13"/>
      <c r="C151" s="13"/>
      <c r="D151" s="13"/>
      <c r="E151" s="13"/>
      <c r="F151" s="13"/>
    </row>
    <row r="152" spans="1:6">
      <c r="A152" s="24"/>
      <c r="B152" s="13"/>
      <c r="C152" s="13"/>
      <c r="D152" s="13"/>
      <c r="E152" s="13"/>
      <c r="F152" s="13"/>
    </row>
    <row r="153" spans="1:6">
      <c r="A153" s="24"/>
      <c r="B153" s="13"/>
      <c r="C153" s="13"/>
      <c r="D153" s="13"/>
      <c r="E153" s="13"/>
      <c r="F153" s="13"/>
    </row>
    <row r="154" spans="1:6">
      <c r="A154" s="24"/>
      <c r="B154" s="13"/>
      <c r="C154" s="13"/>
      <c r="D154" s="13"/>
      <c r="E154" s="13"/>
      <c r="F154" s="13"/>
    </row>
    <row r="155" spans="1:6">
      <c r="A155" s="24"/>
      <c r="B155" s="13"/>
      <c r="C155" s="13"/>
      <c r="D155" s="13"/>
      <c r="E155" s="13"/>
      <c r="F155" s="13"/>
    </row>
    <row r="156" spans="1:6">
      <c r="A156" s="24"/>
      <c r="B156" s="13"/>
      <c r="C156" s="13"/>
      <c r="D156" s="13"/>
      <c r="E156" s="13"/>
      <c r="F156" s="13"/>
    </row>
    <row r="157" spans="1:6">
      <c r="A157" s="24"/>
      <c r="B157" s="13"/>
      <c r="C157" s="13"/>
      <c r="D157" s="13"/>
      <c r="E157" s="13"/>
      <c r="F157" s="13"/>
    </row>
    <row r="158" spans="1:6">
      <c r="A158" s="24"/>
      <c r="B158" s="13"/>
      <c r="C158" s="13"/>
      <c r="D158" s="13"/>
      <c r="E158" s="13"/>
      <c r="F158" s="13"/>
    </row>
    <row r="159" spans="1:6">
      <c r="A159" s="24"/>
      <c r="B159" s="13"/>
      <c r="C159" s="13"/>
      <c r="D159" s="13"/>
      <c r="E159" s="13"/>
      <c r="F159" s="13"/>
    </row>
    <row r="160" spans="1:6">
      <c r="A160" s="24"/>
      <c r="B160" s="13"/>
      <c r="C160" s="13"/>
      <c r="D160" s="13"/>
      <c r="E160" s="13"/>
      <c r="F160" s="13"/>
    </row>
    <row r="161" spans="1:6">
      <c r="A161" s="24"/>
      <c r="B161" s="13"/>
      <c r="C161" s="13"/>
      <c r="D161" s="13"/>
      <c r="E161" s="13"/>
      <c r="F161" s="13"/>
    </row>
    <row r="162" spans="1:6">
      <c r="A162" s="24"/>
      <c r="B162" s="13"/>
      <c r="C162" s="13"/>
      <c r="D162" s="13"/>
      <c r="E162" s="13"/>
      <c r="F162" s="13"/>
    </row>
    <row r="163" spans="1:6">
      <c r="A163" s="24"/>
      <c r="B163" s="13"/>
      <c r="C163" s="13"/>
      <c r="D163" s="13"/>
      <c r="E163" s="13"/>
      <c r="F163" s="13"/>
    </row>
    <row r="164" spans="1:6">
      <c r="A164" s="24"/>
      <c r="B164" s="13"/>
      <c r="C164" s="13"/>
      <c r="D164" s="13"/>
      <c r="E164" s="13"/>
      <c r="F164" s="13"/>
    </row>
    <row r="165" spans="1:6">
      <c r="A165" s="24"/>
      <c r="B165" s="13"/>
      <c r="C165" s="13"/>
      <c r="D165" s="13"/>
      <c r="E165" s="13"/>
      <c r="F165" s="13"/>
    </row>
    <row r="166" spans="1:6">
      <c r="A166" s="24"/>
      <c r="B166" s="13"/>
      <c r="C166" s="13"/>
      <c r="D166" s="13"/>
      <c r="E166" s="13"/>
      <c r="F166" s="13"/>
    </row>
    <row r="167" spans="1:6">
      <c r="A167" s="24"/>
      <c r="B167" s="13"/>
      <c r="C167" s="13"/>
      <c r="D167" s="13"/>
      <c r="E167" s="13"/>
      <c r="F167" s="13"/>
    </row>
    <row r="168" spans="1:6">
      <c r="A168" s="24"/>
      <c r="B168" s="13"/>
      <c r="C168" s="13"/>
      <c r="D168" s="13"/>
      <c r="E168" s="13"/>
      <c r="F168" s="13"/>
    </row>
    <row r="169" spans="1:6">
      <c r="A169" s="24"/>
      <c r="B169" s="13"/>
      <c r="C169" s="13"/>
      <c r="D169" s="13"/>
      <c r="E169" s="13"/>
      <c r="F169" s="13"/>
    </row>
    <row r="170" spans="1:6">
      <c r="A170" s="24"/>
      <c r="B170" s="13"/>
      <c r="C170" s="13"/>
      <c r="D170" s="13"/>
      <c r="E170" s="13"/>
      <c r="F170" s="13"/>
    </row>
    <row r="171" spans="1:6">
      <c r="A171" s="24"/>
      <c r="B171" s="13"/>
      <c r="C171" s="13"/>
      <c r="D171" s="13"/>
      <c r="E171" s="13"/>
      <c r="F171" s="13"/>
    </row>
    <row r="172" spans="1:6">
      <c r="A172" s="24"/>
      <c r="B172" s="13"/>
      <c r="C172" s="13"/>
      <c r="D172" s="13"/>
      <c r="E172" s="13"/>
      <c r="F172" s="13"/>
    </row>
    <row r="173" spans="1:6">
      <c r="A173" s="24"/>
      <c r="B173" s="13"/>
      <c r="C173" s="13"/>
      <c r="D173" s="13"/>
      <c r="E173" s="13"/>
      <c r="F173" s="13"/>
    </row>
    <row r="174" spans="1:6">
      <c r="A174" s="24"/>
      <c r="B174" s="13"/>
      <c r="C174" s="13"/>
      <c r="D174" s="13"/>
      <c r="E174" s="13"/>
      <c r="F174" s="13"/>
    </row>
    <row r="175" spans="1:6">
      <c r="A175" s="24"/>
      <c r="B175" s="13"/>
      <c r="C175" s="13"/>
      <c r="D175" s="13"/>
      <c r="E175" s="13"/>
      <c r="F175" s="13"/>
    </row>
    <row r="176" spans="1:6">
      <c r="A176" s="24"/>
      <c r="B176" s="13"/>
      <c r="C176" s="13"/>
      <c r="D176" s="13"/>
      <c r="E176" s="13"/>
      <c r="F176" s="13"/>
    </row>
    <row r="177" spans="1:6">
      <c r="A177" s="24"/>
      <c r="B177" s="13"/>
      <c r="C177" s="13"/>
      <c r="D177" s="13"/>
      <c r="E177" s="13"/>
      <c r="F177" s="13"/>
    </row>
    <row r="178" spans="1:6">
      <c r="A178" s="24"/>
      <c r="B178" s="13"/>
      <c r="C178" s="13"/>
      <c r="D178" s="13"/>
      <c r="E178" s="13"/>
      <c r="F178" s="13"/>
    </row>
    <row r="179" spans="1:6">
      <c r="A179" s="24"/>
      <c r="B179" s="13"/>
      <c r="C179" s="13"/>
      <c r="D179" s="13"/>
      <c r="E179" s="13"/>
      <c r="F179" s="13"/>
    </row>
    <row r="180" spans="1:6">
      <c r="A180" s="24"/>
      <c r="B180" s="13"/>
      <c r="C180" s="13"/>
      <c r="D180" s="13"/>
      <c r="E180" s="13"/>
      <c r="F180" s="13"/>
    </row>
    <row r="181" spans="1:6">
      <c r="A181" s="24"/>
      <c r="B181" s="13"/>
      <c r="C181" s="13"/>
      <c r="D181" s="13"/>
      <c r="E181" s="13"/>
      <c r="F181" s="13"/>
    </row>
    <row r="182" spans="1:6">
      <c r="A182" s="24"/>
      <c r="B182" s="13"/>
      <c r="C182" s="13"/>
      <c r="D182" s="13"/>
      <c r="E182" s="13"/>
      <c r="F182" s="13"/>
    </row>
    <row r="183" spans="1:6">
      <c r="A183" s="24"/>
      <c r="B183" s="13"/>
      <c r="C183" s="13"/>
      <c r="D183" s="13"/>
      <c r="E183" s="13"/>
      <c r="F183" s="13"/>
    </row>
    <row r="184" spans="1:6">
      <c r="A184" s="24"/>
      <c r="B184" s="13"/>
      <c r="C184" s="13"/>
      <c r="D184" s="13"/>
      <c r="E184" s="13"/>
      <c r="F184" s="13"/>
    </row>
    <row r="185" spans="1:6">
      <c r="A185" s="24"/>
      <c r="B185" s="13"/>
      <c r="C185" s="13"/>
      <c r="D185" s="13"/>
      <c r="E185" s="13"/>
      <c r="F185" s="13"/>
    </row>
    <row r="186" spans="1:6">
      <c r="A186" s="24"/>
      <c r="D186" s="13"/>
      <c r="E186" s="13"/>
    </row>
    <row r="187" spans="1:6">
      <c r="A187" s="24"/>
      <c r="D187" s="13"/>
      <c r="E187" s="13"/>
    </row>
    <row r="188" spans="1:6">
      <c r="A188" s="24"/>
      <c r="D188" s="13"/>
      <c r="E188" s="13"/>
    </row>
    <row r="189" spans="1:6">
      <c r="A189" s="24"/>
      <c r="D189" s="13"/>
      <c r="E189" s="13"/>
    </row>
    <row r="190" spans="1:6">
      <c r="A190" s="24"/>
      <c r="D190" s="13"/>
      <c r="E190" s="13"/>
    </row>
    <row r="191" spans="1:6">
      <c r="A191" s="24"/>
      <c r="D191" s="13"/>
      <c r="E191" s="13"/>
    </row>
    <row r="192" spans="1:6">
      <c r="A192" s="24"/>
      <c r="D192" s="13"/>
      <c r="E192" s="13"/>
    </row>
    <row r="193" spans="1:5">
      <c r="A193" s="24"/>
      <c r="D193" s="13"/>
      <c r="E193" s="13"/>
    </row>
    <row r="194" spans="1:5">
      <c r="A194" s="24"/>
      <c r="D194" s="13"/>
      <c r="E194" s="13"/>
    </row>
    <row r="195" spans="1:5">
      <c r="A195" s="24"/>
      <c r="D195" s="13"/>
      <c r="E195" s="13"/>
    </row>
  </sheetData>
  <pageMargins left="0.2" right="0.2" top="0.75" bottom="0.5"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18"/>
  <sheetViews>
    <sheetView zoomScaleNormal="100" zoomScaleSheetLayoutView="100" workbookViewId="0"/>
  </sheetViews>
  <sheetFormatPr defaultColWidth="9.28515625" defaultRowHeight="15"/>
  <cols>
    <col min="1" max="1" width="6.28515625" style="2" customWidth="1"/>
    <col min="2" max="2" width="138.7109375" style="2" customWidth="1"/>
    <col min="3" max="3" width="35.5703125" style="2" bestFit="1" customWidth="1"/>
    <col min="4" max="16384" width="9.28515625" style="2"/>
  </cols>
  <sheetData>
    <row r="1" spans="1:14">
      <c r="A1" s="134" t="s">
        <v>108</v>
      </c>
      <c r="B1" s="135"/>
      <c r="C1" s="63"/>
    </row>
    <row r="2" spans="1:14">
      <c r="A2" s="136" t="s">
        <v>109</v>
      </c>
      <c r="B2" s="135"/>
      <c r="C2" s="63"/>
    </row>
    <row r="3" spans="1:14">
      <c r="A3" s="137" t="s">
        <v>110</v>
      </c>
      <c r="B3" s="135"/>
      <c r="C3" s="63"/>
    </row>
    <row r="4" spans="1:14">
      <c r="A4" s="138" t="s">
        <v>111</v>
      </c>
      <c r="B4" s="139" t="s">
        <v>112</v>
      </c>
      <c r="C4" s="36"/>
    </row>
    <row r="5" spans="1:14">
      <c r="A5" s="138" t="s">
        <v>113</v>
      </c>
      <c r="B5" s="139" t="s">
        <v>114</v>
      </c>
      <c r="C5" s="36"/>
    </row>
    <row r="6" spans="1:14">
      <c r="A6" s="138" t="s">
        <v>115</v>
      </c>
      <c r="B6" s="139" t="s">
        <v>116</v>
      </c>
      <c r="C6" s="36"/>
    </row>
    <row r="7" spans="1:14">
      <c r="A7" s="138" t="s">
        <v>117</v>
      </c>
      <c r="B7" s="139" t="s">
        <v>118</v>
      </c>
      <c r="C7" s="36"/>
    </row>
    <row r="8" spans="1:14">
      <c r="A8" s="139" t="s">
        <v>110</v>
      </c>
      <c r="B8" s="100"/>
      <c r="C8" s="36"/>
    </row>
    <row r="9" spans="1:14" ht="42" customHeight="1">
      <c r="A9" s="485" t="s">
        <v>119</v>
      </c>
      <c r="B9" s="486"/>
      <c r="C9" s="64"/>
      <c r="D9" s="64"/>
      <c r="E9" s="64"/>
      <c r="F9" s="64"/>
      <c r="G9" s="64"/>
      <c r="H9" s="64"/>
      <c r="I9" s="64"/>
      <c r="J9" s="64"/>
      <c r="K9" s="64"/>
      <c r="L9" s="64"/>
      <c r="M9" s="64"/>
      <c r="N9" s="64"/>
    </row>
    <row r="10" spans="1:14">
      <c r="A10" s="139"/>
      <c r="B10" s="100"/>
      <c r="C10" s="36"/>
    </row>
    <row r="11" spans="1:14" ht="55.9" customHeight="1">
      <c r="A11" s="487" t="s">
        <v>120</v>
      </c>
      <c r="B11" s="488"/>
      <c r="C11" s="36"/>
    </row>
    <row r="12" spans="1:14">
      <c r="A12" s="139" t="s">
        <v>110</v>
      </c>
      <c r="B12" s="100"/>
      <c r="C12" s="36"/>
    </row>
    <row r="13" spans="1:14" ht="45.4" customHeight="1">
      <c r="A13" s="489" t="s">
        <v>121</v>
      </c>
      <c r="B13" s="488"/>
      <c r="C13" s="36"/>
    </row>
    <row r="14" spans="1:14">
      <c r="A14" s="139" t="s">
        <v>110</v>
      </c>
      <c r="B14" s="100"/>
      <c r="C14" s="36"/>
    </row>
    <row r="15" spans="1:14" ht="131.44999999999999" customHeight="1">
      <c r="A15" s="489" t="s">
        <v>122</v>
      </c>
      <c r="B15" s="488"/>
      <c r="C15" s="36"/>
    </row>
    <row r="16" spans="1:14">
      <c r="A16" s="100"/>
      <c r="B16" s="100"/>
      <c r="C16" s="36"/>
    </row>
    <row r="17" spans="1:3">
      <c r="A17" s="100"/>
      <c r="B17" s="100"/>
      <c r="C17" s="36"/>
    </row>
    <row r="18" spans="1:3">
      <c r="A18" s="73"/>
      <c r="B18" s="73"/>
    </row>
  </sheetData>
  <mergeCells count="4">
    <mergeCell ref="A9:B9"/>
    <mergeCell ref="A11:B11"/>
    <mergeCell ref="A13:B13"/>
    <mergeCell ref="A15:B15"/>
  </mergeCells>
  <printOptions horizontalCentered="1"/>
  <pageMargins left="0.45" right="0.45" top="0.75" bottom="0.5" header="0.3" footer="0.3"/>
  <pageSetup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51"/>
  <sheetViews>
    <sheetView workbookViewId="0">
      <selection activeCell="H13" sqref="H13"/>
    </sheetView>
  </sheetViews>
  <sheetFormatPr defaultColWidth="9.140625" defaultRowHeight="15" outlineLevelRow="1"/>
  <cols>
    <col min="1" max="1" width="34.85546875" style="2" customWidth="1"/>
    <col min="2" max="2" width="12.7109375" style="2" bestFit="1" customWidth="1"/>
    <col min="3" max="3" width="1.7109375" style="2" customWidth="1"/>
    <col min="4" max="4" width="11.28515625" style="2" customWidth="1"/>
    <col min="5" max="5" width="11.5703125" style="2" customWidth="1"/>
    <col min="6" max="6" width="10.85546875" style="2" bestFit="1" customWidth="1"/>
    <col min="7" max="7" width="15.5703125" style="2" bestFit="1" customWidth="1"/>
    <col min="8" max="8" width="14" style="2" bestFit="1" customWidth="1"/>
    <col min="9" max="9" width="1.140625" style="2" customWidth="1"/>
    <col min="10" max="10" width="9.7109375" style="2" bestFit="1" customWidth="1"/>
    <col min="11" max="16384" width="9.140625" style="2"/>
  </cols>
  <sheetData>
    <row r="1" spans="1:10">
      <c r="A1" s="1"/>
    </row>
    <row r="3" spans="1:10">
      <c r="B3" s="10" t="s">
        <v>23</v>
      </c>
      <c r="C3" s="1"/>
      <c r="D3" s="11" t="s">
        <v>19</v>
      </c>
      <c r="E3" s="11" t="s">
        <v>20</v>
      </c>
      <c r="F3" s="11" t="s">
        <v>22</v>
      </c>
      <c r="G3" s="11" t="s">
        <v>21</v>
      </c>
      <c r="H3" s="11" t="s">
        <v>30</v>
      </c>
      <c r="I3" s="3"/>
      <c r="J3" s="12" t="s">
        <v>25</v>
      </c>
    </row>
    <row r="4" spans="1:10">
      <c r="A4" s="2" t="s">
        <v>0</v>
      </c>
      <c r="B4" s="4">
        <v>2192.3539999999998</v>
      </c>
      <c r="C4" s="5"/>
      <c r="D4" s="4">
        <v>1264.1320000000001</v>
      </c>
      <c r="E4" s="4">
        <v>547.83100000000002</v>
      </c>
      <c r="F4" s="4">
        <v>270.42500000000001</v>
      </c>
      <c r="G4" s="4">
        <v>92.763000000000005</v>
      </c>
      <c r="H4" s="4">
        <v>17.202999999999999</v>
      </c>
      <c r="I4" s="5"/>
      <c r="J4" s="4">
        <f>SUM(D4:H4)</f>
        <v>2192.3540000000003</v>
      </c>
    </row>
    <row r="5" spans="1:10">
      <c r="A5" s="2" t="s">
        <v>1</v>
      </c>
      <c r="B5" s="4">
        <v>1149.8610000000001</v>
      </c>
      <c r="C5" s="5"/>
      <c r="D5" s="4">
        <f>+D6-D4</f>
        <v>592.75499999999988</v>
      </c>
      <c r="E5" s="4">
        <f>+E6-E4</f>
        <v>406.90300000000002</v>
      </c>
      <c r="F5" s="4">
        <f>+F6-F4</f>
        <v>150.20299999999997</v>
      </c>
      <c r="G5" s="4">
        <f>+G6-G4</f>
        <v>0</v>
      </c>
      <c r="H5" s="4">
        <f>+H6-H4</f>
        <v>0</v>
      </c>
      <c r="I5" s="5"/>
      <c r="J5" s="4">
        <f>SUM(D5:H5)</f>
        <v>1149.8609999999999</v>
      </c>
    </row>
    <row r="6" spans="1:10">
      <c r="A6" s="2" t="s">
        <v>2</v>
      </c>
      <c r="B6" s="4">
        <f>SUM(B4:B5)</f>
        <v>3342.2150000000001</v>
      </c>
      <c r="C6" s="5"/>
      <c r="D6" s="4">
        <v>1856.8869999999999</v>
      </c>
      <c r="E6" s="4">
        <v>954.73400000000004</v>
      </c>
      <c r="F6" s="4">
        <v>420.62799999999999</v>
      </c>
      <c r="G6" s="4">
        <v>92.763000000000005</v>
      </c>
      <c r="H6" s="4">
        <v>17.202999999999999</v>
      </c>
      <c r="I6" s="4"/>
      <c r="J6" s="4">
        <f>SUM(D6:I6)</f>
        <v>3342.2150000000001</v>
      </c>
    </row>
    <row r="7" spans="1:10">
      <c r="B7" s="4"/>
      <c r="C7" s="5"/>
      <c r="D7" s="4"/>
      <c r="E7" s="4"/>
      <c r="F7" s="4"/>
      <c r="G7" s="4"/>
      <c r="H7" s="4"/>
      <c r="I7" s="5"/>
      <c r="J7" s="5"/>
    </row>
    <row r="8" spans="1:10">
      <c r="A8" s="2" t="s">
        <v>3</v>
      </c>
      <c r="B8" s="4">
        <v>-2318.5619999999999</v>
      </c>
      <c r="C8" s="5"/>
      <c r="D8" s="4">
        <v>-1288.799</v>
      </c>
      <c r="E8" s="4">
        <v>-729.97699999999998</v>
      </c>
      <c r="F8" s="4">
        <v>-299.786</v>
      </c>
      <c r="G8" s="4">
        <v>0</v>
      </c>
      <c r="H8" s="4">
        <v>0</v>
      </c>
      <c r="I8" s="4"/>
      <c r="J8" s="4">
        <f>SUM(D8:I8)</f>
        <v>-2318.5619999999999</v>
      </c>
    </row>
    <row r="9" spans="1:10">
      <c r="A9" s="2" t="s">
        <v>4</v>
      </c>
      <c r="B9" s="4">
        <v>-712.37400000000002</v>
      </c>
      <c r="C9" s="5"/>
      <c r="D9" s="4">
        <v>-350.97300000000001</v>
      </c>
      <c r="E9" s="4">
        <v>-164.68600000000001</v>
      </c>
      <c r="F9" s="4">
        <v>-77.909000000000006</v>
      </c>
      <c r="G9" s="4">
        <v>-71.308999999999997</v>
      </c>
      <c r="H9" s="4">
        <v>-47.497</v>
      </c>
      <c r="I9" s="4"/>
      <c r="J9" s="4">
        <f t="shared" ref="J9:J18" si="0">SUM(D9:I9)</f>
        <v>-712.37399999999991</v>
      </c>
    </row>
    <row r="10" spans="1:10">
      <c r="A10" s="2" t="s">
        <v>5</v>
      </c>
      <c r="B10" s="4">
        <v>-100.386</v>
      </c>
      <c r="C10" s="5"/>
      <c r="D10" s="4">
        <v>-71.724000000000004</v>
      </c>
      <c r="E10" s="4">
        <v>-18.844999999999999</v>
      </c>
      <c r="F10" s="4">
        <v>-4.3890000000000002</v>
      </c>
      <c r="G10" s="4">
        <v>-4.8849999999999998</v>
      </c>
      <c r="H10" s="4">
        <v>-0.54300000000000004</v>
      </c>
      <c r="I10" s="4"/>
      <c r="J10" s="4">
        <f t="shared" si="0"/>
        <v>-100.38600000000001</v>
      </c>
    </row>
    <row r="11" spans="1:10">
      <c r="A11" s="2" t="s">
        <v>6</v>
      </c>
      <c r="B11" s="4">
        <f>SUM(B8:B10)</f>
        <v>-3131.3219999999997</v>
      </c>
      <c r="C11" s="5"/>
      <c r="D11" s="4">
        <f>SUM(D8:D10)</f>
        <v>-1711.4959999999999</v>
      </c>
      <c r="E11" s="4">
        <f>SUM(E8:E10)</f>
        <v>-913.50800000000004</v>
      </c>
      <c r="F11" s="4">
        <f>SUM(F8:F10)</f>
        <v>-382.084</v>
      </c>
      <c r="G11" s="4">
        <f>SUM(G8:G10)</f>
        <v>-76.194000000000003</v>
      </c>
      <c r="H11" s="4">
        <f>SUM(H8:H10)</f>
        <v>-48.04</v>
      </c>
      <c r="I11" s="4"/>
      <c r="J11" s="4">
        <f t="shared" si="0"/>
        <v>-3131.3219999999997</v>
      </c>
    </row>
    <row r="12" spans="1:10">
      <c r="B12" s="4"/>
      <c r="C12" s="5"/>
      <c r="D12" s="4"/>
      <c r="E12" s="4"/>
      <c r="F12" s="4"/>
      <c r="G12" s="4"/>
      <c r="H12" s="4"/>
      <c r="I12" s="5"/>
      <c r="J12" s="5"/>
    </row>
    <row r="13" spans="1:10">
      <c r="A13" s="2" t="s">
        <v>7</v>
      </c>
      <c r="B13" s="4">
        <v>11.298</v>
      </c>
      <c r="C13" s="5"/>
      <c r="D13" s="4">
        <v>0</v>
      </c>
      <c r="E13" s="4">
        <v>0</v>
      </c>
      <c r="F13" s="4">
        <v>0</v>
      </c>
      <c r="G13" s="4">
        <v>0</v>
      </c>
      <c r="H13" s="4">
        <v>11.298</v>
      </c>
      <c r="I13" s="4"/>
      <c r="J13" s="4">
        <f t="shared" si="0"/>
        <v>11.298</v>
      </c>
    </row>
    <row r="14" spans="1:10">
      <c r="B14" s="4"/>
      <c r="C14" s="5"/>
      <c r="D14" s="4"/>
      <c r="E14" s="4"/>
      <c r="F14" s="4"/>
      <c r="G14" s="4"/>
      <c r="H14" s="4"/>
      <c r="I14" s="5"/>
      <c r="J14" s="5"/>
    </row>
    <row r="15" spans="1:10">
      <c r="A15" s="2" t="s">
        <v>8</v>
      </c>
      <c r="B15" s="4">
        <f>+B13+B11+B6</f>
        <v>222.19100000000026</v>
      </c>
      <c r="C15" s="5"/>
      <c r="D15" s="4">
        <f>+D13+SUM(D8:D10)+D6</f>
        <v>145.39100000000008</v>
      </c>
      <c r="E15" s="4">
        <f>+E13+SUM(E8:E10)+E6</f>
        <v>41.225999999999999</v>
      </c>
      <c r="F15" s="4">
        <f>+F13+SUM(F8:F10)+F6</f>
        <v>38.543999999999983</v>
      </c>
      <c r="G15" s="4">
        <f>+G13+SUM(G8:G10)+G6</f>
        <v>16.569000000000003</v>
      </c>
      <c r="H15" s="4">
        <f>+H13+SUM(H8:H10)+H6</f>
        <v>-19.538999999999998</v>
      </c>
      <c r="I15" s="4"/>
      <c r="J15" s="4">
        <f t="shared" si="0"/>
        <v>222.19100000000009</v>
      </c>
    </row>
    <row r="16" spans="1:10">
      <c r="B16" s="4"/>
      <c r="C16" s="5"/>
      <c r="D16" s="4"/>
      <c r="E16" s="4"/>
      <c r="F16" s="4"/>
      <c r="G16" s="4"/>
      <c r="H16" s="4"/>
      <c r="I16" s="5"/>
      <c r="J16" s="5"/>
    </row>
    <row r="17" spans="1:11">
      <c r="A17" s="2" t="s">
        <v>9</v>
      </c>
      <c r="B17" s="4">
        <v>75.384</v>
      </c>
      <c r="C17" s="5"/>
      <c r="D17" s="6">
        <v>3.85</v>
      </c>
      <c r="E17" s="6">
        <v>0</v>
      </c>
      <c r="F17" s="6">
        <v>0</v>
      </c>
      <c r="G17" s="6">
        <v>6</v>
      </c>
      <c r="H17" s="6">
        <v>65.5</v>
      </c>
      <c r="I17" s="6"/>
      <c r="J17" s="4">
        <f t="shared" si="0"/>
        <v>75.349999999999994</v>
      </c>
    </row>
    <row r="18" spans="1:11">
      <c r="A18" s="2" t="s">
        <v>10</v>
      </c>
      <c r="B18" s="4">
        <v>3.1859999999999999</v>
      </c>
      <c r="C18" s="5"/>
      <c r="D18" s="6">
        <v>1.95</v>
      </c>
      <c r="E18" s="6">
        <v>0.8</v>
      </c>
      <c r="F18" s="6">
        <v>0</v>
      </c>
      <c r="G18" s="6">
        <v>0.4</v>
      </c>
      <c r="H18" s="6">
        <v>0</v>
      </c>
      <c r="I18" s="6"/>
      <c r="J18" s="4">
        <f t="shared" si="0"/>
        <v>3.15</v>
      </c>
    </row>
    <row r="19" spans="1:11">
      <c r="A19" s="2" t="s">
        <v>16</v>
      </c>
      <c r="B19" s="4">
        <v>-1.2310000000000001</v>
      </c>
      <c r="C19" s="5"/>
      <c r="D19" s="6">
        <v>0</v>
      </c>
      <c r="E19" s="6">
        <v>0</v>
      </c>
      <c r="F19" s="6">
        <v>0</v>
      </c>
      <c r="G19" s="6">
        <v>-1.17</v>
      </c>
      <c r="H19" s="6">
        <v>0</v>
      </c>
      <c r="I19" s="6"/>
      <c r="J19" s="4">
        <f>SUM(D19:I19)</f>
        <v>-1.17</v>
      </c>
    </row>
    <row r="20" spans="1:11">
      <c r="B20" s="4"/>
      <c r="C20" s="5"/>
      <c r="D20" s="6"/>
      <c r="E20" s="6"/>
      <c r="F20" s="6"/>
      <c r="G20" s="6"/>
      <c r="H20" s="6"/>
      <c r="I20" s="6"/>
      <c r="J20" s="4"/>
    </row>
    <row r="21" spans="1:11">
      <c r="A21" s="2" t="s">
        <v>24</v>
      </c>
      <c r="B21" s="4">
        <f>-B10</f>
        <v>100.386</v>
      </c>
      <c r="C21" s="5"/>
      <c r="D21" s="4">
        <f>-D10</f>
        <v>71.724000000000004</v>
      </c>
      <c r="E21" s="4">
        <f>-E10</f>
        <v>18.844999999999999</v>
      </c>
      <c r="F21" s="4">
        <f>-F10</f>
        <v>4.3890000000000002</v>
      </c>
      <c r="G21" s="4">
        <f>-G10</f>
        <v>4.8849999999999998</v>
      </c>
      <c r="H21" s="4">
        <f>-H10</f>
        <v>0.54300000000000004</v>
      </c>
      <c r="I21" s="4"/>
      <c r="J21" s="4">
        <f>SUM(D21:I21)</f>
        <v>100.38600000000001</v>
      </c>
    </row>
    <row r="22" spans="1:11">
      <c r="A22" s="14" t="s">
        <v>18</v>
      </c>
      <c r="B22" s="15">
        <f>+B21+B15+SUM(B17:B19)</f>
        <v>399.91600000000022</v>
      </c>
      <c r="C22" s="16"/>
      <c r="D22" s="15">
        <f>+D21+D15+SUM(D17:D19)</f>
        <v>222.91500000000008</v>
      </c>
      <c r="E22" s="15">
        <f>+E21+E15+SUM(E17:E19)</f>
        <v>60.870999999999995</v>
      </c>
      <c r="F22" s="15">
        <f>+F21+F15+SUM(F17:F19)</f>
        <v>42.932999999999986</v>
      </c>
      <c r="G22" s="15">
        <f>+G21+G15+SUM(G17:G19)</f>
        <v>26.684000000000001</v>
      </c>
      <c r="H22" s="15">
        <f>+H21+H15+SUM(H17:H19)</f>
        <v>46.504000000000005</v>
      </c>
      <c r="I22" s="17"/>
      <c r="J22" s="15">
        <f>SUM(D22:I22)</f>
        <v>399.9070000000001</v>
      </c>
    </row>
    <row r="23" spans="1:11">
      <c r="A23" s="2" t="s">
        <v>26</v>
      </c>
      <c r="B23" s="4">
        <f>+B24-B22</f>
        <v>12.583999999999776</v>
      </c>
      <c r="C23" s="5"/>
      <c r="D23" s="4">
        <f>+D24-D22</f>
        <v>7.4939999999999145</v>
      </c>
      <c r="E23" s="4">
        <f>+E24-E22</f>
        <v>7.7060000000000031</v>
      </c>
      <c r="F23" s="4">
        <f>+F24-F22</f>
        <v>0.26700000000001722</v>
      </c>
      <c r="G23" s="4">
        <f>+G24-G22</f>
        <v>-2.7740000000000009</v>
      </c>
      <c r="H23" s="4">
        <f>+H24-H22</f>
        <v>-5.1000000000001933E-2</v>
      </c>
      <c r="I23" s="6"/>
      <c r="J23" s="4">
        <f>SUM(D23:I23)-0.05</f>
        <v>12.591999999999931</v>
      </c>
    </row>
    <row r="24" spans="1:11">
      <c r="A24" s="14" t="s">
        <v>17</v>
      </c>
      <c r="B24" s="15">
        <v>412.5</v>
      </c>
      <c r="C24" s="16"/>
      <c r="D24" s="15">
        <v>230.40899999999999</v>
      </c>
      <c r="E24" s="15">
        <v>68.576999999999998</v>
      </c>
      <c r="F24" s="15">
        <v>43.2</v>
      </c>
      <c r="G24" s="15">
        <v>23.91</v>
      </c>
      <c r="H24" s="15">
        <v>46.453000000000003</v>
      </c>
      <c r="I24" s="17"/>
      <c r="J24" s="15">
        <f>SUM(D24:I24)</f>
        <v>412.54899999999998</v>
      </c>
    </row>
    <row r="25" spans="1:11">
      <c r="B25" s="4"/>
      <c r="C25" s="5"/>
      <c r="D25" s="4"/>
      <c r="E25" s="4"/>
      <c r="F25" s="4"/>
      <c r="G25" s="4"/>
      <c r="H25" s="4"/>
      <c r="I25" s="6"/>
      <c r="J25" s="4"/>
    </row>
    <row r="26" spans="1:11" outlineLevel="1">
      <c r="A26" s="1" t="s">
        <v>36</v>
      </c>
      <c r="B26" s="4"/>
      <c r="C26" s="5"/>
      <c r="D26" s="4"/>
      <c r="E26" s="4"/>
      <c r="F26" s="4"/>
      <c r="G26" s="4"/>
      <c r="H26" s="4"/>
      <c r="I26" s="6"/>
      <c r="J26" s="4"/>
    </row>
    <row r="27" spans="1:11" outlineLevel="1">
      <c r="A27" s="2" t="s">
        <v>18</v>
      </c>
      <c r="B27" s="4">
        <f>+B22</f>
        <v>399.91600000000022</v>
      </c>
      <c r="C27" s="5"/>
      <c r="D27" s="4"/>
      <c r="E27" s="4"/>
      <c r="F27" s="4"/>
      <c r="G27" s="4"/>
      <c r="H27" s="4"/>
      <c r="I27" s="6"/>
      <c r="J27" s="4">
        <f>+J22</f>
        <v>399.9070000000001</v>
      </c>
    </row>
    <row r="28" spans="1:11" outlineLevel="1">
      <c r="A28" s="2" t="s">
        <v>5</v>
      </c>
      <c r="B28" s="4">
        <f>-B21</f>
        <v>-100.386</v>
      </c>
      <c r="C28" s="5"/>
      <c r="D28" s="4"/>
      <c r="E28" s="4"/>
      <c r="F28" s="4"/>
      <c r="G28" s="4"/>
      <c r="H28" s="4"/>
      <c r="I28" s="6"/>
      <c r="J28" s="4">
        <f>-J21</f>
        <v>-100.38600000000001</v>
      </c>
    </row>
    <row r="29" spans="1:11" outlineLevel="1">
      <c r="A29" s="2" t="s">
        <v>11</v>
      </c>
      <c r="B29" s="4">
        <v>1.427</v>
      </c>
      <c r="C29" s="5"/>
      <c r="D29" s="4"/>
      <c r="E29" s="4"/>
      <c r="F29" s="4"/>
      <c r="G29" s="4"/>
      <c r="H29" s="4"/>
      <c r="I29" s="6"/>
      <c r="J29" s="4">
        <v>1.427</v>
      </c>
    </row>
    <row r="30" spans="1:11" outlineLevel="1">
      <c r="A30" s="2" t="s">
        <v>12</v>
      </c>
      <c r="B30" s="4">
        <v>-35.43</v>
      </c>
      <c r="C30" s="5"/>
      <c r="D30" s="4"/>
      <c r="E30" s="4"/>
      <c r="F30" s="4"/>
      <c r="G30" s="4"/>
      <c r="H30" s="4"/>
      <c r="I30" s="4"/>
      <c r="J30" s="4">
        <v>-35.43</v>
      </c>
      <c r="K30" s="34" t="s">
        <v>69</v>
      </c>
    </row>
    <row r="31" spans="1:11" outlineLevel="1">
      <c r="A31" s="2" t="s">
        <v>13</v>
      </c>
      <c r="B31" s="4">
        <f>SUM(B27:B30)</f>
        <v>265.52700000000021</v>
      </c>
      <c r="C31" s="5"/>
      <c r="D31" s="4"/>
      <c r="E31" s="4"/>
      <c r="F31" s="4"/>
      <c r="G31" s="4"/>
      <c r="H31" s="4"/>
      <c r="I31" s="4"/>
      <c r="J31" s="4">
        <f>SUM(J27:J30)</f>
        <v>265.51800000000009</v>
      </c>
    </row>
    <row r="32" spans="1:11" outlineLevel="1">
      <c r="A32" s="2" t="s">
        <v>14</v>
      </c>
      <c r="B32" s="4">
        <v>-68.361999999999995</v>
      </c>
      <c r="C32" s="5"/>
      <c r="D32" s="4"/>
      <c r="E32" s="4"/>
      <c r="F32" s="4"/>
      <c r="G32" s="4"/>
      <c r="H32" s="4"/>
      <c r="I32" s="4"/>
      <c r="J32" s="4">
        <v>-68.361999999999995</v>
      </c>
    </row>
    <row r="33" spans="1:12" ht="15.75" outlineLevel="1" thickBot="1">
      <c r="A33" s="20" t="s">
        <v>15</v>
      </c>
      <c r="B33" s="21">
        <f>+B31+B32</f>
        <v>197.16500000000022</v>
      </c>
      <c r="C33" s="22"/>
      <c r="D33" s="21"/>
      <c r="E33" s="21"/>
      <c r="F33" s="21"/>
      <c r="G33" s="21"/>
      <c r="H33" s="21"/>
      <c r="I33" s="21"/>
      <c r="J33" s="21">
        <f>+J31+J32</f>
        <v>197.15600000000009</v>
      </c>
    </row>
    <row r="34" spans="1:12" ht="15.75" thickTop="1">
      <c r="C34" s="5"/>
      <c r="D34" s="4"/>
      <c r="E34" s="4"/>
      <c r="F34" s="4"/>
      <c r="G34" s="4"/>
      <c r="H34" s="4"/>
      <c r="I34" s="4"/>
      <c r="J34" s="4"/>
    </row>
    <row r="36" spans="1:12">
      <c r="A36" s="34" t="s">
        <v>70</v>
      </c>
      <c r="B36" s="4"/>
      <c r="C36" s="5"/>
      <c r="D36" s="4"/>
      <c r="E36" s="4"/>
      <c r="F36" s="4"/>
      <c r="G36" s="4"/>
      <c r="H36" s="4"/>
      <c r="I36" s="4"/>
      <c r="J36" s="4"/>
    </row>
    <row r="37" spans="1:12">
      <c r="B37" s="5"/>
      <c r="C37" s="5"/>
      <c r="D37" s="5"/>
      <c r="E37" s="5"/>
      <c r="F37" s="5"/>
      <c r="G37" s="5"/>
      <c r="H37" s="5"/>
      <c r="I37" s="5"/>
      <c r="J37" s="5"/>
    </row>
    <row r="38" spans="1:12">
      <c r="B38" s="4"/>
      <c r="C38" s="5"/>
      <c r="D38" s="4"/>
      <c r="E38" s="4"/>
      <c r="F38" s="4"/>
      <c r="G38" s="4"/>
      <c r="H38" s="4"/>
      <c r="I38" s="5"/>
      <c r="J38" s="4"/>
    </row>
    <row r="39" spans="1:12">
      <c r="B39" s="4"/>
      <c r="C39" s="5"/>
      <c r="D39" s="4"/>
      <c r="E39" s="4"/>
      <c r="F39" s="4"/>
      <c r="G39" s="4"/>
      <c r="H39" s="4"/>
      <c r="I39" s="5"/>
      <c r="J39" s="4"/>
    </row>
    <row r="40" spans="1:12">
      <c r="B40" s="4"/>
      <c r="C40" s="5"/>
      <c r="D40" s="4"/>
      <c r="E40" s="4"/>
      <c r="F40" s="4"/>
      <c r="G40" s="4"/>
      <c r="H40" s="4"/>
      <c r="I40" s="4"/>
      <c r="J40" s="4"/>
    </row>
    <row r="43" spans="1:12">
      <c r="B43" s="5"/>
      <c r="C43" s="5"/>
      <c r="D43" s="5"/>
      <c r="E43" s="5"/>
      <c r="F43" s="5"/>
      <c r="G43" s="5"/>
      <c r="H43" s="5"/>
      <c r="L43" s="5"/>
    </row>
    <row r="44" spans="1:12">
      <c r="A44" s="7"/>
      <c r="B44" s="4"/>
      <c r="C44" s="4"/>
      <c r="D44" s="4"/>
      <c r="E44" s="4"/>
      <c r="F44" s="4"/>
      <c r="G44" s="4"/>
      <c r="H44" s="4"/>
      <c r="I44" s="8"/>
      <c r="J44" s="8"/>
    </row>
    <row r="45" spans="1:12">
      <c r="A45" s="7"/>
      <c r="B45" s="4"/>
      <c r="C45" s="4"/>
      <c r="D45" s="4"/>
      <c r="E45" s="4"/>
      <c r="F45" s="4"/>
      <c r="G45" s="4"/>
      <c r="H45" s="4"/>
      <c r="I45" s="8"/>
      <c r="J45" s="8"/>
    </row>
    <row r="46" spans="1:12">
      <c r="A46" s="7"/>
      <c r="B46" s="4"/>
      <c r="C46" s="4"/>
      <c r="D46" s="4"/>
      <c r="E46" s="4"/>
      <c r="F46" s="4"/>
      <c r="G46" s="4"/>
      <c r="H46" s="4"/>
      <c r="I46" s="8"/>
      <c r="J46" s="8"/>
    </row>
    <row r="47" spans="1:12">
      <c r="A47" s="7"/>
      <c r="B47" s="4"/>
      <c r="C47" s="4"/>
      <c r="D47" s="4"/>
      <c r="E47" s="4"/>
      <c r="F47" s="4"/>
      <c r="G47" s="4"/>
      <c r="H47" s="4"/>
      <c r="I47" s="8"/>
      <c r="J47" s="8"/>
    </row>
    <row r="48" spans="1:12">
      <c r="A48" s="7"/>
      <c r="B48" s="4"/>
      <c r="C48" s="4"/>
      <c r="D48" s="4"/>
      <c r="E48" s="4"/>
      <c r="F48" s="4"/>
      <c r="G48" s="4"/>
      <c r="H48" s="4"/>
      <c r="I48" s="8"/>
      <c r="J48" s="8"/>
    </row>
    <row r="49" spans="1:10">
      <c r="A49" s="7"/>
      <c r="B49" s="4"/>
      <c r="C49" s="4"/>
      <c r="D49" s="4"/>
      <c r="E49" s="4"/>
      <c r="F49" s="4"/>
      <c r="G49" s="4"/>
      <c r="H49" s="4"/>
      <c r="I49" s="4"/>
      <c r="J49" s="8"/>
    </row>
    <row r="51" spans="1:10">
      <c r="I51" s="8"/>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17"/>
  <sheetViews>
    <sheetView tabSelected="1" zoomScaleNormal="100" zoomScaleSheetLayoutView="112" workbookViewId="0"/>
  </sheetViews>
  <sheetFormatPr defaultRowHeight="15"/>
  <cols>
    <col min="16" max="16" width="15" customWidth="1"/>
  </cols>
  <sheetData>
    <row r="1" spans="1:1">
      <c r="A1" s="422" t="s">
        <v>244</v>
      </c>
    </row>
    <row r="3" spans="1:1">
      <c r="A3" t="s">
        <v>229</v>
      </c>
    </row>
    <row r="4" spans="1:1">
      <c r="A4" t="s">
        <v>230</v>
      </c>
    </row>
    <row r="7" spans="1:1">
      <c r="A7" t="s">
        <v>225</v>
      </c>
    </row>
    <row r="8" spans="1:1">
      <c r="A8" t="s">
        <v>226</v>
      </c>
    </row>
    <row r="11" spans="1:1">
      <c r="A11" t="s">
        <v>227</v>
      </c>
    </row>
    <row r="12" spans="1:1">
      <c r="A12" t="s">
        <v>228</v>
      </c>
    </row>
    <row r="15" spans="1:1">
      <c r="A15" t="s">
        <v>231</v>
      </c>
    </row>
    <row r="16" spans="1:1">
      <c r="A16" t="s">
        <v>232</v>
      </c>
    </row>
    <row r="17" spans="1:1">
      <c r="A17" s="430"/>
    </row>
  </sheetData>
  <pageMargins left="0.7" right="0.7" top="0.75" bottom="0.75" header="0.3" footer="0.3"/>
  <pageSetup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1048573"/>
  <sheetViews>
    <sheetView zoomScale="102" zoomScaleNormal="100" workbookViewId="0"/>
  </sheetViews>
  <sheetFormatPr defaultColWidth="9.140625" defaultRowHeight="15"/>
  <cols>
    <col min="1" max="1" width="47.28515625" style="2" customWidth="1"/>
    <col min="2" max="2" width="18.7109375" style="2" customWidth="1"/>
    <col min="3" max="3" width="1.28515625" style="13" customWidth="1"/>
    <col min="4" max="4" width="20.5703125" style="2" customWidth="1"/>
    <col min="5" max="10" width="18.7109375" style="2" customWidth="1"/>
    <col min="11" max="11" width="1.140625" style="13" customWidth="1"/>
    <col min="12" max="12" width="18.7109375" style="2" customWidth="1"/>
    <col min="13" max="13" width="9.85546875" style="13" customWidth="1"/>
    <col min="14" max="16384" width="9.140625" style="13"/>
  </cols>
  <sheetData>
    <row r="1" spans="1:17">
      <c r="A1" s="104" t="s">
        <v>125</v>
      </c>
      <c r="B1" s="69"/>
      <c r="C1" s="70"/>
      <c r="D1" s="69"/>
      <c r="E1" s="69"/>
      <c r="F1" s="69"/>
      <c r="G1" s="69"/>
      <c r="H1" s="69"/>
      <c r="I1" s="69"/>
      <c r="J1" s="69"/>
      <c r="K1" s="70"/>
      <c r="L1" s="69"/>
      <c r="M1" s="71"/>
      <c r="N1" s="71"/>
    </row>
    <row r="2" spans="1:17">
      <c r="A2" s="302" t="s">
        <v>185</v>
      </c>
      <c r="B2" s="69"/>
      <c r="C2" s="70"/>
      <c r="D2" s="477"/>
      <c r="E2" s="477"/>
      <c r="F2" s="477"/>
      <c r="G2" s="477"/>
      <c r="H2" s="477"/>
      <c r="I2" s="477"/>
      <c r="J2" s="477"/>
      <c r="K2" s="70"/>
      <c r="L2" s="69"/>
      <c r="M2" s="71"/>
      <c r="N2" s="71"/>
    </row>
    <row r="3" spans="1:17">
      <c r="A3" s="73"/>
      <c r="B3" s="73"/>
      <c r="C3" s="71"/>
      <c r="D3" s="477" t="s">
        <v>245</v>
      </c>
      <c r="E3" s="477"/>
      <c r="F3" s="477"/>
      <c r="G3" s="477"/>
      <c r="H3" s="477"/>
      <c r="I3" s="477"/>
      <c r="J3" s="477"/>
      <c r="K3" s="71"/>
      <c r="L3" s="73"/>
      <c r="M3" s="71"/>
      <c r="N3" s="71"/>
    </row>
    <row r="4" spans="1:17">
      <c r="A4" s="73"/>
      <c r="B4" s="74" t="s">
        <v>85</v>
      </c>
      <c r="C4" s="75"/>
      <c r="D4" s="476" t="s">
        <v>39</v>
      </c>
      <c r="E4" s="476"/>
      <c r="F4" s="476"/>
      <c r="G4" s="476"/>
      <c r="H4" s="476"/>
      <c r="I4" s="476"/>
      <c r="J4" s="476"/>
      <c r="K4" s="75"/>
      <c r="L4" s="75"/>
      <c r="M4" s="71"/>
      <c r="N4" s="71"/>
    </row>
    <row r="5" spans="1:17" ht="60" customHeight="1">
      <c r="A5" s="73"/>
      <c r="B5" s="106" t="s">
        <v>123</v>
      </c>
      <c r="C5" s="339"/>
      <c r="D5" s="107" t="s">
        <v>247</v>
      </c>
      <c r="E5" s="107" t="s">
        <v>83</v>
      </c>
      <c r="F5" s="107" t="s">
        <v>248</v>
      </c>
      <c r="G5" s="107" t="s">
        <v>249</v>
      </c>
      <c r="H5" s="107" t="s">
        <v>250</v>
      </c>
      <c r="I5" s="108" t="s">
        <v>32</v>
      </c>
      <c r="J5" s="108" t="s">
        <v>14</v>
      </c>
      <c r="K5" s="340"/>
      <c r="L5" s="107" t="s">
        <v>124</v>
      </c>
      <c r="M5" s="76"/>
      <c r="N5" s="71"/>
    </row>
    <row r="6" spans="1:17">
      <c r="A6" s="297" t="s">
        <v>112</v>
      </c>
      <c r="B6" s="151">
        <v>2621</v>
      </c>
      <c r="C6" s="86"/>
      <c r="D6" s="151"/>
      <c r="E6" s="151"/>
      <c r="F6" s="151"/>
      <c r="G6" s="151"/>
      <c r="H6" s="151"/>
      <c r="I6" s="151"/>
      <c r="J6" s="151"/>
      <c r="K6" s="86"/>
      <c r="L6" s="151">
        <f>B6+SUM(D6:I6)</f>
        <v>2621</v>
      </c>
      <c r="M6" s="76"/>
      <c r="N6" s="76"/>
    </row>
    <row r="7" spans="1:17">
      <c r="A7" s="298" t="s">
        <v>37</v>
      </c>
      <c r="B7" s="77">
        <v>2640</v>
      </c>
      <c r="C7" s="76"/>
      <c r="D7" s="77"/>
      <c r="E7" s="77"/>
      <c r="F7" s="77"/>
      <c r="G7" s="77"/>
      <c r="H7" s="77"/>
      <c r="I7" s="77"/>
      <c r="J7" s="77"/>
      <c r="K7" s="78"/>
      <c r="L7" s="77">
        <f>B7+SUM(D7:I7)</f>
        <v>2640</v>
      </c>
      <c r="M7" s="76"/>
      <c r="N7" s="76"/>
    </row>
    <row r="8" spans="1:17">
      <c r="A8" s="297" t="s">
        <v>132</v>
      </c>
      <c r="B8" s="150">
        <f>SUM(B6:B7)</f>
        <v>5261</v>
      </c>
      <c r="C8" s="74"/>
      <c r="D8" s="150"/>
      <c r="E8" s="150"/>
      <c r="F8" s="150"/>
      <c r="G8" s="150"/>
      <c r="H8" s="150"/>
      <c r="I8" s="150"/>
      <c r="J8" s="150"/>
      <c r="K8" s="87"/>
      <c r="L8" s="150">
        <f>SUM(L6:L7)</f>
        <v>5261</v>
      </c>
      <c r="M8" s="78"/>
      <c r="N8" s="78"/>
    </row>
    <row r="9" spans="1:17" ht="3.75" customHeight="1">
      <c r="A9" s="298"/>
      <c r="B9" s="79"/>
      <c r="C9" s="76"/>
      <c r="D9" s="79"/>
      <c r="E9" s="79"/>
      <c r="F9" s="79"/>
      <c r="G9" s="79"/>
      <c r="H9" s="79"/>
      <c r="I9" s="79"/>
      <c r="J9" s="79"/>
      <c r="K9" s="78"/>
      <c r="L9" s="79"/>
      <c r="M9" s="76"/>
      <c r="N9" s="76"/>
    </row>
    <row r="10" spans="1:17">
      <c r="A10" s="298" t="s">
        <v>142</v>
      </c>
      <c r="B10" s="79">
        <v>4098.8999999999996</v>
      </c>
      <c r="C10" s="76"/>
      <c r="D10" s="79"/>
      <c r="E10" s="79"/>
      <c r="F10" s="79"/>
      <c r="G10" s="79"/>
      <c r="H10" s="79">
        <v>-0.1</v>
      </c>
      <c r="I10" s="79"/>
      <c r="J10" s="79"/>
      <c r="K10" s="78"/>
      <c r="L10" s="79">
        <f>B10+SUM(D10:I10)</f>
        <v>4098.7999999999993</v>
      </c>
      <c r="M10" s="78"/>
      <c r="N10" s="78"/>
    </row>
    <row r="11" spans="1:17">
      <c r="A11" s="298" t="s">
        <v>143</v>
      </c>
      <c r="B11" s="79">
        <v>859.1</v>
      </c>
      <c r="C11" s="76"/>
      <c r="D11" s="79"/>
      <c r="E11" s="79"/>
      <c r="F11" s="79">
        <v>-12.7</v>
      </c>
      <c r="G11" s="79">
        <v>-8.8000000000000007</v>
      </c>
      <c r="H11" s="79">
        <v>-6</v>
      </c>
      <c r="I11" s="79">
        <v>-4</v>
      </c>
      <c r="J11" s="79"/>
      <c r="K11" s="78"/>
      <c r="L11" s="79">
        <f>B11+SUM(D11:I11)</f>
        <v>827.6</v>
      </c>
      <c r="M11" s="78"/>
      <c r="N11" s="78"/>
    </row>
    <row r="12" spans="1:17">
      <c r="A12" s="298" t="s">
        <v>144</v>
      </c>
      <c r="B12" s="77">
        <v>113.5</v>
      </c>
      <c r="C12" s="76" t="s">
        <v>85</v>
      </c>
      <c r="D12" s="77" t="s">
        <v>85</v>
      </c>
      <c r="E12" s="77">
        <v>-28.2</v>
      </c>
      <c r="F12" s="77"/>
      <c r="G12" s="77"/>
      <c r="H12" s="77"/>
      <c r="I12" s="77"/>
      <c r="J12" s="77"/>
      <c r="K12" s="78"/>
      <c r="L12" s="77">
        <f>B12+SUM(D12:I12)</f>
        <v>85.3</v>
      </c>
      <c r="M12" s="78"/>
      <c r="N12" s="78"/>
    </row>
    <row r="13" spans="1:17">
      <c r="A13" s="298" t="s">
        <v>6</v>
      </c>
      <c r="B13" s="77">
        <f>SUM(B10:B12)</f>
        <v>5071.5</v>
      </c>
      <c r="C13" s="76"/>
      <c r="D13" s="77" t="s">
        <v>85</v>
      </c>
      <c r="E13" s="77">
        <f>SUM(E10:E12)</f>
        <v>-28.2</v>
      </c>
      <c r="F13" s="77">
        <f t="shared" ref="F13:H13" si="0">SUM(F10:F12)</f>
        <v>-12.7</v>
      </c>
      <c r="G13" s="77">
        <f t="shared" si="0"/>
        <v>-8.8000000000000007</v>
      </c>
      <c r="H13" s="77">
        <f t="shared" si="0"/>
        <v>-6.1</v>
      </c>
      <c r="I13" s="77">
        <f>SUM(I10:I12)</f>
        <v>-4</v>
      </c>
      <c r="J13" s="77">
        <f>SUM(J10:J12)</f>
        <v>0</v>
      </c>
      <c r="K13" s="78"/>
      <c r="L13" s="77">
        <f>SUM(L10:L12)</f>
        <v>5011.7</v>
      </c>
      <c r="M13" s="78"/>
      <c r="N13" s="78"/>
    </row>
    <row r="14" spans="1:17" ht="2.65" customHeight="1">
      <c r="A14" s="298"/>
      <c r="B14" s="79"/>
      <c r="C14" s="76"/>
      <c r="D14" s="79"/>
      <c r="E14" s="79"/>
      <c r="F14" s="79"/>
      <c r="G14" s="79"/>
      <c r="H14" s="79"/>
      <c r="I14" s="79"/>
      <c r="J14" s="79"/>
      <c r="K14" s="78"/>
      <c r="L14" s="79"/>
      <c r="M14" s="76"/>
      <c r="N14" s="76"/>
    </row>
    <row r="15" spans="1:17">
      <c r="A15" s="298" t="s">
        <v>7</v>
      </c>
      <c r="B15" s="77">
        <v>0.2</v>
      </c>
      <c r="C15" s="76"/>
      <c r="D15" s="77"/>
      <c r="E15" s="77"/>
      <c r="F15" s="77"/>
      <c r="G15" s="77"/>
      <c r="H15" s="77"/>
      <c r="I15" s="77"/>
      <c r="J15" s="77"/>
      <c r="K15" s="78"/>
      <c r="L15" s="77">
        <f>B15+SUM(D15:I15)</f>
        <v>0.2</v>
      </c>
      <c r="M15" s="78"/>
      <c r="N15" s="78"/>
      <c r="P15" s="19"/>
      <c r="Q15" s="19"/>
    </row>
    <row r="16" spans="1:17" ht="3" customHeight="1">
      <c r="A16" s="298"/>
      <c r="B16" s="79"/>
      <c r="C16" s="76"/>
      <c r="D16" s="79"/>
      <c r="E16" s="79"/>
      <c r="F16" s="79"/>
      <c r="G16" s="79"/>
      <c r="H16" s="79"/>
      <c r="I16" s="79"/>
      <c r="J16" s="79"/>
      <c r="K16" s="78"/>
      <c r="L16" s="79"/>
      <c r="M16" s="76"/>
      <c r="N16" s="76"/>
    </row>
    <row r="17" spans="1:14">
      <c r="A17" s="298" t="s">
        <v>8</v>
      </c>
      <c r="B17" s="79">
        <f>+B15-B13+B8</f>
        <v>189.69999999999982</v>
      </c>
      <c r="C17" s="76"/>
      <c r="D17" s="79"/>
      <c r="E17" s="79">
        <f>+E15-E13+E8</f>
        <v>28.2</v>
      </c>
      <c r="F17" s="79">
        <f t="shared" ref="F17:H17" si="1">+F15-F13+F8</f>
        <v>12.7</v>
      </c>
      <c r="G17" s="79">
        <f t="shared" si="1"/>
        <v>8.8000000000000007</v>
      </c>
      <c r="H17" s="79">
        <f t="shared" si="1"/>
        <v>6.1</v>
      </c>
      <c r="I17" s="79">
        <f>+I15-I13+I8</f>
        <v>4</v>
      </c>
      <c r="J17" s="79">
        <f>+J15-J13+J8</f>
        <v>0</v>
      </c>
      <c r="K17" s="78"/>
      <c r="L17" s="79">
        <f>+L15-L13+L8</f>
        <v>249.5</v>
      </c>
      <c r="M17" s="78"/>
      <c r="N17" s="78"/>
    </row>
    <row r="18" spans="1:14" ht="3.75" customHeight="1">
      <c r="A18" s="298"/>
      <c r="B18" s="79"/>
      <c r="C18" s="76"/>
      <c r="D18" s="79"/>
      <c r="E18" s="79"/>
      <c r="F18" s="79"/>
      <c r="G18" s="79"/>
      <c r="H18" s="79"/>
      <c r="I18" s="79"/>
      <c r="J18" s="79"/>
      <c r="K18" s="78"/>
      <c r="L18" s="79"/>
      <c r="M18" s="76"/>
      <c r="N18" s="76"/>
    </row>
    <row r="19" spans="1:14">
      <c r="A19" s="298" t="s">
        <v>145</v>
      </c>
      <c r="B19" s="79">
        <v>126.8</v>
      </c>
      <c r="C19" s="76"/>
      <c r="D19" s="79"/>
      <c r="E19" s="79"/>
      <c r="F19" s="79"/>
      <c r="G19" s="79"/>
      <c r="H19" s="79"/>
      <c r="I19" s="79"/>
      <c r="J19" s="79"/>
      <c r="K19" s="80"/>
      <c r="L19" s="79">
        <f>B19+SUM(D19:I19)</f>
        <v>126.8</v>
      </c>
      <c r="M19" s="80"/>
      <c r="N19" s="78"/>
    </row>
    <row r="20" spans="1:14">
      <c r="A20" s="298" t="s">
        <v>10</v>
      </c>
      <c r="B20" s="79">
        <v>95.5</v>
      </c>
      <c r="C20" s="76"/>
      <c r="D20" s="79">
        <v>-92.6</v>
      </c>
      <c r="E20" s="79"/>
      <c r="F20" s="79"/>
      <c r="G20" s="79"/>
      <c r="H20" s="79"/>
      <c r="I20" s="79"/>
      <c r="J20" s="79"/>
      <c r="K20" s="80"/>
      <c r="L20" s="79">
        <f>B20+SUM(D20:I20)</f>
        <v>2.9000000000000057</v>
      </c>
      <c r="M20" s="80"/>
      <c r="N20" s="78"/>
    </row>
    <row r="21" spans="1:14">
      <c r="A21" s="298" t="s">
        <v>11</v>
      </c>
      <c r="B21" s="79">
        <v>1.1000000000000001</v>
      </c>
      <c r="C21" s="76" t="s">
        <v>85</v>
      </c>
      <c r="D21" s="79"/>
      <c r="E21" s="79"/>
      <c r="F21" s="79"/>
      <c r="G21" s="79"/>
      <c r="H21" s="79"/>
      <c r="I21" s="79"/>
      <c r="J21" s="79"/>
      <c r="K21" s="78"/>
      <c r="L21" s="79">
        <f>B21+SUM(D21:I21)</f>
        <v>1.1000000000000001</v>
      </c>
      <c r="M21" s="78"/>
      <c r="N21" s="78"/>
    </row>
    <row r="22" spans="1:14">
      <c r="A22" s="298" t="s">
        <v>12</v>
      </c>
      <c r="B22" s="77">
        <v>26.6</v>
      </c>
      <c r="C22" s="76" t="s">
        <v>85</v>
      </c>
      <c r="D22" s="77"/>
      <c r="E22" s="77"/>
      <c r="F22" s="77"/>
      <c r="G22" s="77"/>
      <c r="H22" s="77"/>
      <c r="I22" s="77"/>
      <c r="J22" s="77"/>
      <c r="K22" s="78"/>
      <c r="L22" s="77">
        <f>B22+SUM(D22:I22)</f>
        <v>26.6</v>
      </c>
      <c r="M22" s="78"/>
      <c r="N22" s="78"/>
    </row>
    <row r="23" spans="1:14">
      <c r="A23" s="298" t="s">
        <v>146</v>
      </c>
      <c r="B23" s="81">
        <f>+B17+B19+B20+B21-B22</f>
        <v>386.49999999999983</v>
      </c>
      <c r="C23" s="76"/>
      <c r="D23" s="81">
        <f>+D17+D19+D20+D21-D22</f>
        <v>-92.6</v>
      </c>
      <c r="E23" s="81">
        <f>+E17+E19+E20+E21-E22</f>
        <v>28.2</v>
      </c>
      <c r="F23" s="81">
        <f t="shared" ref="F23:H23" si="2">+F17+F19+F20+F21-F22</f>
        <v>12.7</v>
      </c>
      <c r="G23" s="81">
        <f t="shared" si="2"/>
        <v>8.8000000000000007</v>
      </c>
      <c r="H23" s="81">
        <f t="shared" si="2"/>
        <v>6.1</v>
      </c>
      <c r="I23" s="81">
        <f>+I17+I19+I20+I21-I22</f>
        <v>4</v>
      </c>
      <c r="J23" s="81">
        <f>SUM(J19:J22,J17)</f>
        <v>0</v>
      </c>
      <c r="K23" s="78"/>
      <c r="L23" s="81">
        <f>+L17+L19+L20+L21-L22</f>
        <v>353.70000000000005</v>
      </c>
      <c r="M23" s="78"/>
      <c r="N23" s="78"/>
    </row>
    <row r="24" spans="1:14">
      <c r="A24" s="298" t="s">
        <v>147</v>
      </c>
      <c r="B24" s="79">
        <v>94.9</v>
      </c>
      <c r="C24" s="76" t="s">
        <v>85</v>
      </c>
      <c r="D24" s="79"/>
      <c r="E24" s="79"/>
      <c r="F24" s="79"/>
      <c r="G24" s="79"/>
      <c r="H24" s="79"/>
      <c r="I24" s="79"/>
      <c r="J24" s="79">
        <v>-12.3</v>
      </c>
      <c r="K24" s="78"/>
      <c r="L24" s="79">
        <f>B24+SUM(D24:J24)</f>
        <v>82.600000000000009</v>
      </c>
      <c r="M24" s="78"/>
      <c r="N24" s="78"/>
    </row>
    <row r="25" spans="1:14">
      <c r="A25" s="298" t="s">
        <v>186</v>
      </c>
      <c r="B25" s="83">
        <f>+B46</f>
        <v>0.24630158318193626</v>
      </c>
      <c r="C25" s="76"/>
      <c r="D25" s="84"/>
      <c r="E25" s="84"/>
      <c r="F25" s="84"/>
      <c r="G25" s="84"/>
      <c r="H25" s="84"/>
      <c r="I25" s="84"/>
      <c r="J25" s="84"/>
      <c r="K25" s="78"/>
      <c r="L25" s="83">
        <f>+L46</f>
        <v>0.23432624113475176</v>
      </c>
      <c r="M25" s="78"/>
      <c r="N25" s="78"/>
    </row>
    <row r="26" spans="1:14">
      <c r="A26" s="298" t="s">
        <v>148</v>
      </c>
      <c r="B26" s="79">
        <f>+B23-B24</f>
        <v>291.5999999999998</v>
      </c>
      <c r="C26" s="76"/>
      <c r="D26" s="79">
        <f t="shared" ref="D26:L26" si="3">+D23-D24</f>
        <v>-92.6</v>
      </c>
      <c r="E26" s="79">
        <f t="shared" ref="E26:H26" si="4">+E23-E24</f>
        <v>28.2</v>
      </c>
      <c r="F26" s="79">
        <f t="shared" si="4"/>
        <v>12.7</v>
      </c>
      <c r="G26" s="79">
        <f t="shared" si="4"/>
        <v>8.8000000000000007</v>
      </c>
      <c r="H26" s="79">
        <f t="shared" si="4"/>
        <v>6.1</v>
      </c>
      <c r="I26" s="79">
        <f t="shared" si="3"/>
        <v>4</v>
      </c>
      <c r="J26" s="79">
        <f t="shared" si="3"/>
        <v>12.3</v>
      </c>
      <c r="K26" s="78"/>
      <c r="L26" s="79">
        <f t="shared" si="3"/>
        <v>271.10000000000002</v>
      </c>
      <c r="M26" s="78"/>
      <c r="N26" s="78"/>
    </row>
    <row r="27" spans="1:14" ht="29.25">
      <c r="A27" s="124" t="s">
        <v>218</v>
      </c>
      <c r="B27" s="79">
        <v>1.2</v>
      </c>
      <c r="C27" s="76"/>
      <c r="D27" s="79"/>
      <c r="E27" s="79"/>
      <c r="F27" s="79"/>
      <c r="G27" s="79"/>
      <c r="H27" s="79"/>
      <c r="I27" s="79"/>
      <c r="J27" s="79"/>
      <c r="K27" s="80"/>
      <c r="L27" s="79">
        <f>B27+SUM(D27:I27)</f>
        <v>1.2</v>
      </c>
      <c r="M27" s="80"/>
      <c r="N27" s="78"/>
    </row>
    <row r="28" spans="1:14" s="9" customFormat="1" ht="15.75" thickBot="1">
      <c r="A28" s="297" t="s">
        <v>149</v>
      </c>
      <c r="B28" s="85">
        <f>+B26-B27</f>
        <v>290.39999999999981</v>
      </c>
      <c r="C28" s="86"/>
      <c r="D28" s="85">
        <f t="shared" ref="D28:J28" si="5">+D26-D27</f>
        <v>-92.6</v>
      </c>
      <c r="E28" s="85">
        <f t="shared" ref="E28:H28" si="6">+E26-E27</f>
        <v>28.2</v>
      </c>
      <c r="F28" s="85">
        <f t="shared" si="6"/>
        <v>12.7</v>
      </c>
      <c r="G28" s="85">
        <f t="shared" si="6"/>
        <v>8.8000000000000007</v>
      </c>
      <c r="H28" s="85">
        <f t="shared" si="6"/>
        <v>6.1</v>
      </c>
      <c r="I28" s="85">
        <f t="shared" si="5"/>
        <v>4</v>
      </c>
      <c r="J28" s="85">
        <f t="shared" si="5"/>
        <v>12.3</v>
      </c>
      <c r="K28" s="86"/>
      <c r="L28" s="85">
        <f>+L26-L27</f>
        <v>269.90000000000003</v>
      </c>
      <c r="M28" s="87"/>
      <c r="N28" s="87"/>
    </row>
    <row r="29" spans="1:14" ht="3.75" customHeight="1" thickTop="1">
      <c r="A29" s="298"/>
      <c r="B29" s="79"/>
      <c r="C29" s="76"/>
      <c r="D29" s="79"/>
      <c r="E29" s="79"/>
      <c r="F29" s="79"/>
      <c r="G29" s="79"/>
      <c r="H29" s="79"/>
      <c r="I29" s="79"/>
      <c r="J29" s="79"/>
      <c r="K29" s="76"/>
      <c r="L29" s="79"/>
      <c r="M29" s="76"/>
      <c r="N29" s="76"/>
    </row>
    <row r="30" spans="1:14" ht="15" customHeight="1">
      <c r="A30" s="298" t="s">
        <v>150</v>
      </c>
      <c r="B30" s="79">
        <f>B21</f>
        <v>1.1000000000000001</v>
      </c>
      <c r="C30" s="76" t="s">
        <v>85</v>
      </c>
      <c r="D30" s="79"/>
      <c r="E30" s="79"/>
      <c r="F30" s="79"/>
      <c r="G30" s="79"/>
      <c r="H30" s="79"/>
      <c r="I30" s="79"/>
      <c r="J30" s="79"/>
      <c r="K30" s="76"/>
      <c r="L30" s="79">
        <f>L21</f>
        <v>1.1000000000000001</v>
      </c>
      <c r="M30" s="76"/>
      <c r="N30" s="76"/>
    </row>
    <row r="31" spans="1:14" ht="15" customHeight="1">
      <c r="A31" s="298" t="s">
        <v>141</v>
      </c>
      <c r="B31" s="79"/>
      <c r="C31" s="76"/>
      <c r="D31" s="79"/>
      <c r="E31" s="79"/>
      <c r="F31" s="79"/>
      <c r="G31" s="79"/>
      <c r="H31" s="79"/>
      <c r="I31" s="79"/>
      <c r="J31" s="79"/>
      <c r="K31" s="76"/>
      <c r="L31" s="79"/>
      <c r="M31" s="76"/>
      <c r="N31" s="76"/>
    </row>
    <row r="32" spans="1:14" ht="15" customHeight="1">
      <c r="A32" s="298" t="s">
        <v>12</v>
      </c>
      <c r="B32" s="79">
        <f>B22</f>
        <v>26.6</v>
      </c>
      <c r="C32" s="76" t="s">
        <v>85</v>
      </c>
      <c r="D32" s="79"/>
      <c r="E32" s="79"/>
      <c r="F32" s="79"/>
      <c r="G32" s="79"/>
      <c r="H32" s="79"/>
      <c r="I32" s="79"/>
      <c r="J32" s="79"/>
      <c r="K32" s="76"/>
      <c r="L32" s="79">
        <f>B32+SUM(D32:I32)</f>
        <v>26.6</v>
      </c>
      <c r="M32" s="76"/>
      <c r="N32" s="76"/>
    </row>
    <row r="33" spans="1:14" ht="15" customHeight="1">
      <c r="A33" s="298" t="s">
        <v>147</v>
      </c>
      <c r="B33" s="79">
        <f>B24</f>
        <v>94.9</v>
      </c>
      <c r="C33" s="76" t="s">
        <v>85</v>
      </c>
      <c r="D33" s="79"/>
      <c r="E33" s="79"/>
      <c r="F33" s="79"/>
      <c r="G33" s="79"/>
      <c r="H33" s="79"/>
      <c r="I33" s="79"/>
      <c r="J33" s="79">
        <f>J24</f>
        <v>-12.3</v>
      </c>
      <c r="K33" s="76"/>
      <c r="L33" s="79">
        <f>B33+SUM(D33:J33)</f>
        <v>82.600000000000009</v>
      </c>
      <c r="M33" s="76"/>
      <c r="N33" s="76"/>
    </row>
    <row r="34" spans="1:14" ht="15" customHeight="1">
      <c r="A34" s="298" t="str">
        <f>+A12</f>
        <v>Depreciation and amortization</v>
      </c>
      <c r="B34" s="77">
        <f>B12</f>
        <v>113.5</v>
      </c>
      <c r="C34" s="74" t="s">
        <v>85</v>
      </c>
      <c r="D34" s="77"/>
      <c r="E34" s="77">
        <f>E12</f>
        <v>-28.2</v>
      </c>
      <c r="F34" s="77"/>
      <c r="G34" s="77"/>
      <c r="H34" s="77"/>
      <c r="I34" s="77"/>
      <c r="J34" s="77"/>
      <c r="K34" s="88"/>
      <c r="L34" s="77">
        <f>B34+SUM(D34:I34)</f>
        <v>85.3</v>
      </c>
      <c r="M34" s="76"/>
      <c r="N34" s="76"/>
    </row>
    <row r="35" spans="1:14" s="9" customFormat="1" ht="15" customHeight="1" thickBot="1">
      <c r="A35" s="297" t="s">
        <v>18</v>
      </c>
      <c r="B35" s="85">
        <f>+B28-B30+B32+B33+B34</f>
        <v>524.29999999999984</v>
      </c>
      <c r="C35" s="86" t="s">
        <v>85</v>
      </c>
      <c r="D35" s="85">
        <f>+D28-D30+D32+D33+D34</f>
        <v>-92.6</v>
      </c>
      <c r="E35" s="85">
        <f>+E28-E30+E32+E33+E34</f>
        <v>0</v>
      </c>
      <c r="F35" s="85">
        <f t="shared" ref="F35:H35" si="7">+F28-F30+F32+F33+F34</f>
        <v>12.7</v>
      </c>
      <c r="G35" s="85">
        <f t="shared" si="7"/>
        <v>8.8000000000000007</v>
      </c>
      <c r="H35" s="85">
        <f t="shared" si="7"/>
        <v>6.1</v>
      </c>
      <c r="I35" s="85">
        <f t="shared" ref="I35:L35" si="8">+I28-I30+I32+I33+I34</f>
        <v>4</v>
      </c>
      <c r="J35" s="85">
        <f t="shared" si="8"/>
        <v>0</v>
      </c>
      <c r="K35" s="86"/>
      <c r="L35" s="85">
        <f t="shared" si="8"/>
        <v>463.30000000000007</v>
      </c>
      <c r="M35" s="74"/>
      <c r="N35" s="74"/>
    </row>
    <row r="36" spans="1:14" ht="3.75" customHeight="1" thickTop="1">
      <c r="A36" s="298"/>
      <c r="B36" s="79"/>
      <c r="C36" s="76"/>
      <c r="D36" s="79"/>
      <c r="E36" s="79"/>
      <c r="F36" s="79"/>
      <c r="G36" s="79"/>
      <c r="H36" s="79"/>
      <c r="I36" s="79"/>
      <c r="J36" s="79"/>
      <c r="K36" s="78"/>
      <c r="L36" s="79"/>
      <c r="M36" s="76"/>
      <c r="N36" s="78"/>
    </row>
    <row r="37" spans="1:14" ht="28.5">
      <c r="A37" s="298" t="s">
        <v>151</v>
      </c>
      <c r="B37" s="429">
        <v>343.7</v>
      </c>
      <c r="C37" s="71"/>
      <c r="D37" s="79"/>
      <c r="E37" s="79"/>
      <c r="F37" s="79"/>
      <c r="G37" s="79"/>
      <c r="H37" s="79"/>
      <c r="I37" s="79"/>
      <c r="J37" s="79"/>
      <c r="K37" s="71"/>
      <c r="L37" s="79">
        <f>+B37</f>
        <v>343.7</v>
      </c>
      <c r="M37" s="78"/>
      <c r="N37" s="78"/>
    </row>
    <row r="38" spans="1:14" ht="15.75" thickBot="1">
      <c r="A38" s="141" t="s">
        <v>152</v>
      </c>
      <c r="B38" s="89">
        <v>0.85492289787605413</v>
      </c>
      <c r="C38" s="90"/>
      <c r="D38" s="89"/>
      <c r="E38" s="89"/>
      <c r="F38" s="89"/>
      <c r="G38" s="89"/>
      <c r="H38" s="89"/>
      <c r="I38" s="89"/>
      <c r="J38" s="89"/>
      <c r="K38" s="90"/>
      <c r="L38" s="89">
        <f>+L28/L37</f>
        <v>0.78527785859761434</v>
      </c>
      <c r="M38" s="71"/>
      <c r="N38" s="71"/>
    </row>
    <row r="39" spans="1:14" ht="14.65" customHeight="1" thickTop="1">
      <c r="A39" s="73"/>
      <c r="B39" s="73"/>
      <c r="C39" s="71"/>
      <c r="D39" s="73"/>
      <c r="E39" s="73"/>
      <c r="F39" s="73"/>
      <c r="G39" s="73"/>
      <c r="H39" s="73"/>
      <c r="I39" s="73"/>
      <c r="J39" s="73"/>
      <c r="K39" s="71"/>
      <c r="L39" s="73"/>
      <c r="M39" s="71"/>
      <c r="N39" s="71"/>
    </row>
    <row r="40" spans="1:14" ht="4.9000000000000004" customHeight="1">
      <c r="A40" s="91"/>
      <c r="B40" s="92"/>
      <c r="C40" s="92"/>
      <c r="D40" s="92"/>
      <c r="E40" s="92"/>
      <c r="F40" s="92"/>
      <c r="G40" s="92"/>
      <c r="H40" s="92"/>
      <c r="I40" s="92"/>
      <c r="J40" s="92"/>
      <c r="K40" s="92"/>
      <c r="L40" s="92"/>
      <c r="M40" s="92"/>
      <c r="N40" s="92"/>
    </row>
    <row r="41" spans="1:14">
      <c r="A41" s="93" t="s">
        <v>103</v>
      </c>
      <c r="B41" s="94"/>
      <c r="C41" s="71"/>
      <c r="D41" s="71"/>
      <c r="E41" s="71"/>
      <c r="F41" s="71"/>
      <c r="G41" s="71"/>
      <c r="H41" s="71"/>
      <c r="I41" s="71"/>
      <c r="J41" s="71"/>
      <c r="K41" s="71"/>
      <c r="L41" s="71"/>
      <c r="M41" s="71"/>
      <c r="N41" s="71"/>
    </row>
    <row r="42" spans="1:14">
      <c r="A42" s="95" t="s">
        <v>105</v>
      </c>
      <c r="B42" s="96">
        <f>B24</f>
        <v>94.9</v>
      </c>
      <c r="C42" s="97"/>
      <c r="D42" s="98"/>
      <c r="E42" s="98"/>
      <c r="F42" s="98"/>
      <c r="G42" s="98"/>
      <c r="H42" s="98"/>
      <c r="I42" s="98"/>
      <c r="J42" s="98"/>
      <c r="K42" s="97"/>
      <c r="L42" s="96">
        <f>L24</f>
        <v>82.600000000000009</v>
      </c>
      <c r="M42" s="71"/>
      <c r="N42" s="71"/>
    </row>
    <row r="43" spans="1:14">
      <c r="A43" s="95" t="s">
        <v>104</v>
      </c>
      <c r="B43" s="96">
        <f>+B23</f>
        <v>386.49999999999983</v>
      </c>
      <c r="C43" s="97"/>
      <c r="D43" s="98"/>
      <c r="E43" s="98"/>
      <c r="F43" s="98"/>
      <c r="G43" s="98"/>
      <c r="H43" s="98"/>
      <c r="I43" s="98"/>
      <c r="J43" s="98"/>
      <c r="K43" s="97"/>
      <c r="L43" s="96">
        <f>+L23</f>
        <v>353.70000000000005</v>
      </c>
      <c r="M43" s="71"/>
      <c r="N43" s="71"/>
    </row>
    <row r="44" spans="1:14">
      <c r="A44" s="95" t="s">
        <v>84</v>
      </c>
      <c r="B44" s="96">
        <f>+B27</f>
        <v>1.2</v>
      </c>
      <c r="C44" s="97"/>
      <c r="D44" s="98"/>
      <c r="E44" s="98"/>
      <c r="F44" s="98"/>
      <c r="G44" s="98"/>
      <c r="H44" s="98"/>
      <c r="I44" s="98"/>
      <c r="J44" s="98"/>
      <c r="K44" s="97"/>
      <c r="L44" s="96">
        <f>+L27</f>
        <v>1.2</v>
      </c>
      <c r="M44" s="71"/>
      <c r="N44" s="71"/>
    </row>
    <row r="45" spans="1:14">
      <c r="A45" s="95" t="s">
        <v>106</v>
      </c>
      <c r="B45" s="96">
        <f>+B43-B44</f>
        <v>385.29999999999984</v>
      </c>
      <c r="C45" s="97"/>
      <c r="D45" s="98"/>
      <c r="E45" s="98"/>
      <c r="F45" s="98"/>
      <c r="G45" s="98"/>
      <c r="H45" s="98"/>
      <c r="I45" s="98"/>
      <c r="J45" s="98"/>
      <c r="K45" s="97"/>
      <c r="L45" s="96">
        <f>+L43-L44</f>
        <v>352.50000000000006</v>
      </c>
      <c r="M45" s="71"/>
      <c r="N45" s="71"/>
    </row>
    <row r="46" spans="1:14">
      <c r="A46" s="95" t="s">
        <v>107</v>
      </c>
      <c r="B46" s="99">
        <f>+B42/B45</f>
        <v>0.24630158318193626</v>
      </c>
      <c r="C46" s="97"/>
      <c r="D46" s="98"/>
      <c r="E46" s="98"/>
      <c r="F46" s="98"/>
      <c r="G46" s="98"/>
      <c r="H46" s="98"/>
      <c r="I46" s="98"/>
      <c r="J46" s="98"/>
      <c r="K46" s="97"/>
      <c r="L46" s="99">
        <f>+L42/L45</f>
        <v>0.23432624113475176</v>
      </c>
      <c r="M46" s="71"/>
      <c r="N46" s="71"/>
    </row>
    <row r="47" spans="1:14">
      <c r="A47" s="100"/>
      <c r="B47" s="100"/>
      <c r="C47" s="101"/>
      <c r="D47" s="100"/>
      <c r="E47" s="100"/>
      <c r="F47" s="100"/>
      <c r="G47" s="100"/>
      <c r="H47" s="100"/>
      <c r="I47" s="100"/>
      <c r="J47" s="100"/>
      <c r="K47" s="101"/>
      <c r="L47" s="100"/>
      <c r="M47" s="71"/>
      <c r="N47" s="71"/>
    </row>
    <row r="48" spans="1:14">
      <c r="A48" s="102"/>
      <c r="B48" s="73"/>
      <c r="C48" s="101"/>
      <c r="D48" s="100"/>
      <c r="E48" s="100"/>
      <c r="F48" s="100"/>
      <c r="G48" s="100"/>
      <c r="H48" s="100"/>
      <c r="I48" s="100"/>
      <c r="J48" s="71"/>
      <c r="K48" s="71"/>
      <c r="L48" s="71"/>
      <c r="M48" s="71"/>
      <c r="N48" s="71"/>
    </row>
    <row r="49" spans="1:14">
      <c r="A49" s="101"/>
      <c r="B49" s="73"/>
      <c r="C49" s="101"/>
      <c r="D49" s="100"/>
      <c r="E49" s="100"/>
      <c r="F49" s="100"/>
      <c r="G49" s="100"/>
      <c r="H49" s="100"/>
      <c r="I49" s="100"/>
      <c r="J49" s="71"/>
      <c r="K49" s="71"/>
      <c r="L49" s="71"/>
      <c r="M49" s="71"/>
      <c r="N49" s="71"/>
    </row>
    <row r="50" spans="1:14">
      <c r="A50" s="103"/>
      <c r="B50" s="73"/>
      <c r="C50" s="101"/>
      <c r="D50" s="100"/>
      <c r="E50" s="100"/>
      <c r="F50" s="100"/>
      <c r="G50" s="100"/>
      <c r="H50" s="100"/>
      <c r="I50" s="100"/>
      <c r="J50" s="71"/>
      <c r="K50" s="71"/>
      <c r="L50" s="71"/>
      <c r="M50" s="71"/>
      <c r="N50" s="71"/>
    </row>
    <row r="51" spans="1:14">
      <c r="A51" s="103"/>
      <c r="B51" s="73"/>
      <c r="C51" s="101"/>
      <c r="D51" s="100"/>
      <c r="E51" s="100"/>
      <c r="F51" s="100"/>
      <c r="G51" s="100"/>
      <c r="H51" s="100"/>
      <c r="I51" s="100"/>
      <c r="J51" s="71"/>
      <c r="K51" s="71"/>
      <c r="L51" s="71"/>
      <c r="M51" s="71"/>
      <c r="N51" s="71"/>
    </row>
    <row r="52" spans="1:14">
      <c r="A52" s="103"/>
      <c r="B52" s="73"/>
      <c r="C52" s="101"/>
      <c r="D52" s="100"/>
      <c r="E52" s="100"/>
      <c r="F52" s="100"/>
      <c r="G52" s="100"/>
      <c r="H52" s="100"/>
      <c r="I52" s="100"/>
      <c r="J52" s="71"/>
      <c r="K52" s="71"/>
      <c r="L52" s="71"/>
      <c r="M52" s="71"/>
      <c r="N52" s="71"/>
    </row>
    <row r="53" spans="1:14">
      <c r="A53" s="103"/>
      <c r="B53" s="73"/>
      <c r="C53" s="101"/>
      <c r="D53" s="100"/>
      <c r="E53" s="100"/>
      <c r="F53" s="100"/>
      <c r="G53" s="100"/>
      <c r="H53" s="100"/>
      <c r="I53" s="100"/>
      <c r="J53" s="71"/>
      <c r="K53" s="71"/>
      <c r="L53" s="71"/>
      <c r="M53" s="71"/>
      <c r="N53" s="71"/>
    </row>
    <row r="54" spans="1:14">
      <c r="A54" s="66"/>
      <c r="C54" s="37"/>
      <c r="D54" s="36"/>
      <c r="E54" s="36"/>
      <c r="F54" s="36"/>
      <c r="G54" s="36"/>
      <c r="H54" s="36"/>
      <c r="I54" s="36"/>
      <c r="J54" s="13"/>
      <c r="L54" s="13"/>
    </row>
    <row r="55" spans="1:14">
      <c r="A55" s="66"/>
      <c r="C55" s="37"/>
      <c r="D55" s="36"/>
      <c r="E55" s="36"/>
      <c r="F55" s="36"/>
      <c r="G55" s="36"/>
      <c r="H55" s="36"/>
      <c r="I55" s="36"/>
      <c r="J55" s="13"/>
      <c r="L55" s="13"/>
    </row>
    <row r="56" spans="1:14">
      <c r="A56" s="66"/>
      <c r="J56" s="13"/>
      <c r="L56" s="13"/>
    </row>
    <row r="57" spans="1:14">
      <c r="A57" s="66"/>
      <c r="J57" s="13"/>
      <c r="L57" s="13"/>
    </row>
    <row r="58" spans="1:14">
      <c r="A58" s="66"/>
      <c r="J58" s="13"/>
      <c r="L58" s="13"/>
    </row>
    <row r="59" spans="1:14">
      <c r="A59" s="66"/>
      <c r="J59" s="13"/>
      <c r="L59" s="13"/>
    </row>
    <row r="60" spans="1:14">
      <c r="A60" s="66"/>
      <c r="J60" s="13"/>
      <c r="L60" s="13"/>
    </row>
    <row r="61" spans="1:14">
      <c r="A61" s="66"/>
      <c r="J61" s="13"/>
      <c r="L61" s="13"/>
    </row>
    <row r="62" spans="1:14">
      <c r="A62" s="66"/>
      <c r="J62" s="13"/>
      <c r="L62" s="13"/>
    </row>
    <row r="63" spans="1:14">
      <c r="A63" s="66"/>
      <c r="J63" s="13"/>
      <c r="L63" s="13"/>
    </row>
    <row r="64" spans="1:14">
      <c r="A64" s="66"/>
      <c r="J64" s="25" t="s">
        <v>85</v>
      </c>
      <c r="K64" s="67"/>
    </row>
    <row r="65" spans="1:2">
      <c r="A65" s="66"/>
      <c r="B65" s="13"/>
    </row>
    <row r="66" spans="1:2">
      <c r="A66" s="13"/>
      <c r="B66" s="13"/>
    </row>
    <row r="1048573" spans="12:12">
      <c r="L1048573" s="4"/>
    </row>
  </sheetData>
  <mergeCells count="3">
    <mergeCell ref="D4:J4"/>
    <mergeCell ref="D2:J2"/>
    <mergeCell ref="D3:J3"/>
  </mergeCells>
  <printOptions horizontalCentered="1"/>
  <pageMargins left="0.45" right="0.45" top="0.75" bottom="0.5" header="0.3" footer="0.3"/>
  <pageSetup scale="8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143"/>
  <sheetViews>
    <sheetView showGridLines="0" zoomScaleNormal="100" workbookViewId="0"/>
  </sheetViews>
  <sheetFormatPr defaultColWidth="11.7109375" defaultRowHeight="12.75" outlineLevelCol="1"/>
  <cols>
    <col min="1" max="1" width="45.7109375" style="39" customWidth="1"/>
    <col min="2" max="2" width="1.7109375" style="38" customWidth="1"/>
    <col min="3" max="3" width="11.7109375" style="38" customWidth="1"/>
    <col min="4" max="4" width="1.7109375" style="38" customWidth="1"/>
    <col min="5" max="5" width="11.7109375" style="38" customWidth="1"/>
    <col min="6" max="6" width="1.7109375" style="38" customWidth="1"/>
    <col min="7" max="7" width="11.7109375" style="38" customWidth="1"/>
    <col min="8" max="8" width="1.7109375" style="38" customWidth="1"/>
    <col min="9" max="9" width="14.7109375" style="38" bestFit="1" customWidth="1"/>
    <col min="10" max="10" width="1.7109375" style="38" customWidth="1"/>
    <col min="11" max="11" width="11.7109375" style="38" customWidth="1"/>
    <col min="12" max="12" width="1.7109375" style="38" customWidth="1"/>
    <col min="13" max="13" width="15.140625" style="38" bestFit="1" customWidth="1"/>
    <col min="14" max="14" width="1.7109375" style="38" customWidth="1"/>
    <col min="15" max="15" width="11.7109375" style="38" hidden="1" customWidth="1" outlineLevel="1"/>
    <col min="16" max="16" width="1.7109375" style="38" customWidth="1" collapsed="1"/>
    <col min="17" max="16384" width="11.7109375" style="38"/>
  </cols>
  <sheetData>
    <row r="1" spans="1:15" s="212" customFormat="1" ht="15">
      <c r="A1" s="301" t="s">
        <v>190</v>
      </c>
      <c r="B1" s="213"/>
      <c r="C1" s="213"/>
      <c r="D1" s="213"/>
      <c r="E1" s="213"/>
      <c r="F1" s="213"/>
      <c r="G1" s="213"/>
      <c r="H1" s="213"/>
      <c r="I1" s="214"/>
      <c r="J1" s="213"/>
      <c r="K1" s="213"/>
      <c r="L1" s="213"/>
      <c r="M1" s="213"/>
    </row>
    <row r="2" spans="1:15" ht="14.25">
      <c r="A2" s="133" t="s">
        <v>178</v>
      </c>
      <c r="B2" s="109"/>
      <c r="C2" s="109"/>
      <c r="D2" s="109"/>
      <c r="E2" s="109"/>
      <c r="F2" s="109"/>
      <c r="G2" s="109"/>
      <c r="H2" s="109"/>
      <c r="I2" s="110"/>
      <c r="J2" s="109"/>
      <c r="K2" s="109"/>
      <c r="L2" s="109"/>
      <c r="M2" s="109"/>
    </row>
    <row r="3" spans="1:15" s="43" customFormat="1" ht="14.1" customHeight="1">
      <c r="A3" s="111"/>
      <c r="B3" s="112"/>
      <c r="C3" s="478" t="s">
        <v>245</v>
      </c>
      <c r="D3" s="478"/>
      <c r="E3" s="478"/>
      <c r="F3" s="478"/>
      <c r="G3" s="478"/>
      <c r="H3" s="478"/>
      <c r="I3" s="478"/>
      <c r="J3" s="478"/>
      <c r="K3" s="478"/>
      <c r="L3" s="478"/>
      <c r="M3" s="478"/>
    </row>
    <row r="4" spans="1:15" s="44" customFormat="1" ht="15.6" customHeight="1">
      <c r="A4" s="113"/>
      <c r="B4" s="114"/>
      <c r="C4" s="211"/>
      <c r="D4" s="211"/>
      <c r="E4" s="211"/>
      <c r="F4" s="211"/>
      <c r="G4" s="211"/>
      <c r="H4" s="211"/>
      <c r="I4" s="105" t="s">
        <v>139</v>
      </c>
      <c r="J4" s="105"/>
      <c r="K4" s="105"/>
      <c r="L4" s="211"/>
      <c r="M4" s="211"/>
    </row>
    <row r="5" spans="1:15" s="44" customFormat="1" ht="15">
      <c r="A5" s="113"/>
      <c r="B5" s="114"/>
      <c r="C5" s="211"/>
      <c r="D5" s="211"/>
      <c r="E5" s="211"/>
      <c r="F5" s="211"/>
      <c r="G5" s="211"/>
      <c r="H5" s="211"/>
      <c r="I5" s="105" t="s">
        <v>138</v>
      </c>
      <c r="J5" s="105"/>
      <c r="K5" s="105" t="s">
        <v>137</v>
      </c>
      <c r="L5" s="211"/>
      <c r="M5" s="211"/>
    </row>
    <row r="6" spans="1:15" s="43" customFormat="1" ht="15">
      <c r="A6" s="111"/>
      <c r="B6" s="112"/>
      <c r="C6" s="209" t="s">
        <v>19</v>
      </c>
      <c r="D6" s="210"/>
      <c r="E6" s="209" t="s">
        <v>20</v>
      </c>
      <c r="F6" s="210"/>
      <c r="G6" s="209" t="s">
        <v>22</v>
      </c>
      <c r="H6" s="210"/>
      <c r="I6" s="209" t="s">
        <v>136</v>
      </c>
      <c r="J6" s="210"/>
      <c r="K6" s="209" t="s">
        <v>135</v>
      </c>
      <c r="L6" s="210"/>
      <c r="M6" s="209" t="s">
        <v>23</v>
      </c>
    </row>
    <row r="7" spans="1:15" ht="15">
      <c r="A7" s="115" t="s">
        <v>134</v>
      </c>
      <c r="B7" s="197"/>
      <c r="C7" s="197"/>
      <c r="D7" s="197"/>
      <c r="E7" s="197"/>
      <c r="F7" s="197"/>
      <c r="G7" s="197"/>
      <c r="H7" s="197"/>
      <c r="I7" s="197"/>
      <c r="J7" s="197"/>
      <c r="K7" s="197"/>
      <c r="L7" s="197"/>
      <c r="M7" s="197"/>
    </row>
    <row r="8" spans="1:15" ht="12.75" customHeight="1">
      <c r="A8" s="202" t="s">
        <v>112</v>
      </c>
      <c r="B8" s="199"/>
      <c r="C8" s="203">
        <v>1543.4</v>
      </c>
      <c r="D8" s="197"/>
      <c r="E8" s="203">
        <v>660.5</v>
      </c>
      <c r="F8" s="199"/>
      <c r="G8" s="203">
        <v>298.2</v>
      </c>
      <c r="H8" s="204"/>
      <c r="I8" s="203">
        <v>93.1</v>
      </c>
      <c r="J8" s="205"/>
      <c r="K8" s="203">
        <v>25.8</v>
      </c>
      <c r="L8" s="204"/>
      <c r="M8" s="203">
        <f>SUM(C8:K8)</f>
        <v>2621</v>
      </c>
      <c r="O8" s="459">
        <f>+'Operating Results'!L6</f>
        <v>2621</v>
      </c>
    </row>
    <row r="9" spans="1:15" ht="30.6" customHeight="1">
      <c r="A9" s="118" t="s">
        <v>133</v>
      </c>
      <c r="B9" s="117"/>
      <c r="C9" s="119">
        <v>1737.3</v>
      </c>
      <c r="D9" s="119"/>
      <c r="E9" s="119">
        <v>670.9</v>
      </c>
      <c r="F9" s="120"/>
      <c r="G9" s="119">
        <v>231.8</v>
      </c>
      <c r="H9" s="119"/>
      <c r="I9" s="119">
        <v>0</v>
      </c>
      <c r="J9" s="120"/>
      <c r="K9" s="119">
        <v>0</v>
      </c>
      <c r="L9" s="119"/>
      <c r="M9" s="119">
        <f>SUM(C9:K9)</f>
        <v>2640</v>
      </c>
      <c r="O9" s="459">
        <f>+'Operating Results'!L7</f>
        <v>2640</v>
      </c>
    </row>
    <row r="10" spans="1:15" ht="15">
      <c r="A10" s="207" t="s">
        <v>132</v>
      </c>
      <c r="B10" s="199"/>
      <c r="C10" s="208">
        <f>SUM(C8:C9)</f>
        <v>3280.7</v>
      </c>
      <c r="D10" s="201"/>
      <c r="E10" s="208">
        <f>SUM(E8:E9)</f>
        <v>1331.4</v>
      </c>
      <c r="F10" s="206"/>
      <c r="G10" s="208">
        <f>SUM(G8:G9)</f>
        <v>530</v>
      </c>
      <c r="H10" s="201"/>
      <c r="I10" s="208">
        <f>SUM(I8:I9)</f>
        <v>93.1</v>
      </c>
      <c r="J10" s="206"/>
      <c r="K10" s="208">
        <f>SUM(K8:K9)</f>
        <v>25.8</v>
      </c>
      <c r="L10" s="201"/>
      <c r="M10" s="208">
        <f>SUM(M8:M9)</f>
        <v>5261</v>
      </c>
      <c r="O10" s="459">
        <f>+'Operating Results'!L8</f>
        <v>5261</v>
      </c>
    </row>
    <row r="11" spans="1:15" ht="3.95" customHeight="1">
      <c r="A11" s="115"/>
      <c r="B11" s="112"/>
      <c r="C11" s="112"/>
      <c r="D11" s="112"/>
      <c r="E11" s="112"/>
      <c r="F11" s="112"/>
      <c r="G11" s="112"/>
      <c r="H11" s="112"/>
      <c r="I11" s="112"/>
      <c r="J11" s="112"/>
      <c r="K11" s="112"/>
      <c r="L11" s="112"/>
      <c r="M11" s="112"/>
      <c r="O11" s="459">
        <f>+'Operating Results'!L9</f>
        <v>0</v>
      </c>
    </row>
    <row r="12" spans="1:15" ht="14.25">
      <c r="A12" s="115" t="s">
        <v>131</v>
      </c>
      <c r="B12" s="112"/>
      <c r="C12" s="112"/>
      <c r="D12" s="112"/>
      <c r="E12" s="112"/>
      <c r="F12" s="112"/>
      <c r="G12" s="112"/>
      <c r="H12" s="112"/>
      <c r="I12" s="112"/>
      <c r="J12" s="112"/>
      <c r="K12" s="112"/>
      <c r="L12" s="112"/>
      <c r="M12" s="112"/>
      <c r="O12" s="459" t="s">
        <v>85</v>
      </c>
    </row>
    <row r="13" spans="1:15" ht="12.75" customHeight="1">
      <c r="A13" s="116" t="s">
        <v>130</v>
      </c>
      <c r="B13" s="117"/>
      <c r="C13" s="119">
        <v>2628.1</v>
      </c>
      <c r="D13" s="119"/>
      <c r="E13" s="119">
        <v>1070.3</v>
      </c>
      <c r="F13" s="120"/>
      <c r="G13" s="119">
        <v>400.5</v>
      </c>
      <c r="H13" s="119"/>
      <c r="I13" s="119">
        <v>0</v>
      </c>
      <c r="J13" s="120"/>
      <c r="K13" s="119">
        <v>0</v>
      </c>
      <c r="L13" s="119"/>
      <c r="M13" s="119">
        <f>SUM(C13:K13)</f>
        <v>4098.8999999999996</v>
      </c>
      <c r="O13" s="459">
        <f>+'Operating Results'!B10</f>
        <v>4098.8999999999996</v>
      </c>
    </row>
    <row r="14" spans="1:15" ht="28.15" customHeight="1">
      <c r="A14" s="118" t="s">
        <v>129</v>
      </c>
      <c r="B14" s="117"/>
      <c r="C14" s="119">
        <v>427.9</v>
      </c>
      <c r="D14" s="119"/>
      <c r="E14" s="119">
        <v>183.5</v>
      </c>
      <c r="F14" s="120"/>
      <c r="G14" s="119">
        <v>88.3</v>
      </c>
      <c r="H14" s="119"/>
      <c r="I14" s="119">
        <v>91</v>
      </c>
      <c r="J14" s="120"/>
      <c r="K14" s="119">
        <v>68.400000000000006</v>
      </c>
      <c r="L14" s="119"/>
      <c r="M14" s="119">
        <f>SUM(C14:K14)</f>
        <v>859.09999999999991</v>
      </c>
      <c r="O14" s="459">
        <f>+'Operating Results'!B11</f>
        <v>859.1</v>
      </c>
    </row>
    <row r="15" spans="1:15" ht="12.75" customHeight="1">
      <c r="A15" s="116" t="s">
        <v>128</v>
      </c>
      <c r="B15" s="117"/>
      <c r="C15" s="119">
        <v>84.9</v>
      </c>
      <c r="D15" s="119"/>
      <c r="E15" s="119">
        <v>19.7</v>
      </c>
      <c r="F15" s="120"/>
      <c r="G15" s="119">
        <v>5.2</v>
      </c>
      <c r="H15" s="119"/>
      <c r="I15" s="119">
        <v>3.6</v>
      </c>
      <c r="J15" s="120"/>
      <c r="K15" s="119">
        <v>0.1</v>
      </c>
      <c r="L15" s="119"/>
      <c r="M15" s="119">
        <f>SUM(C15:K15)</f>
        <v>113.5</v>
      </c>
      <c r="O15" s="459">
        <f>+'Operating Results'!B12</f>
        <v>113.5</v>
      </c>
    </row>
    <row r="16" spans="1:15" ht="14.25">
      <c r="A16" s="121" t="s">
        <v>6</v>
      </c>
      <c r="B16" s="117"/>
      <c r="C16" s="122">
        <f>SUM(C13:C15)</f>
        <v>3140.9</v>
      </c>
      <c r="D16" s="119"/>
      <c r="E16" s="122">
        <f>SUM(E13:E15)</f>
        <v>1273.5</v>
      </c>
      <c r="F16" s="120"/>
      <c r="G16" s="122">
        <f>SUM(G13:G15)</f>
        <v>494</v>
      </c>
      <c r="H16" s="119"/>
      <c r="I16" s="122">
        <f>SUM(I13:I15)</f>
        <v>94.6</v>
      </c>
      <c r="J16" s="120"/>
      <c r="K16" s="122">
        <f>SUM(K13:K15)</f>
        <v>68.5</v>
      </c>
      <c r="L16" s="119"/>
      <c r="M16" s="122">
        <f>SUM(M13:M15)</f>
        <v>5071.5</v>
      </c>
      <c r="O16" s="459">
        <f>+O13+O14+O15</f>
        <v>5071.5</v>
      </c>
    </row>
    <row r="17" spans="1:15" ht="3.95" customHeight="1">
      <c r="A17" s="111"/>
      <c r="B17" s="112"/>
      <c r="C17" s="112"/>
      <c r="D17" s="112"/>
      <c r="E17" s="112"/>
      <c r="F17" s="112"/>
      <c r="G17" s="112"/>
      <c r="H17" s="112"/>
      <c r="I17" s="112"/>
      <c r="J17" s="112"/>
      <c r="K17" s="112"/>
      <c r="L17" s="112"/>
      <c r="M17" s="112"/>
      <c r="O17" s="459" t="s">
        <v>85</v>
      </c>
    </row>
    <row r="18" spans="1:15" ht="12.75" customHeight="1">
      <c r="A18" s="111" t="s">
        <v>7</v>
      </c>
      <c r="B18" s="112"/>
      <c r="C18" s="123">
        <v>0</v>
      </c>
      <c r="D18" s="119"/>
      <c r="E18" s="123">
        <v>0</v>
      </c>
      <c r="F18" s="119"/>
      <c r="G18" s="123">
        <v>0</v>
      </c>
      <c r="H18" s="119"/>
      <c r="I18" s="123">
        <v>0</v>
      </c>
      <c r="J18" s="119"/>
      <c r="K18" s="123">
        <v>0.2</v>
      </c>
      <c r="L18" s="119"/>
      <c r="M18" s="123">
        <f>SUM(C18:K18)</f>
        <v>0.2</v>
      </c>
      <c r="O18" s="459">
        <f>+'Operating Results'!B15</f>
        <v>0.2</v>
      </c>
    </row>
    <row r="19" spans="1:15" ht="2.65" customHeight="1">
      <c r="A19" s="111"/>
      <c r="B19" s="112"/>
      <c r="C19" s="119"/>
      <c r="D19" s="119"/>
      <c r="E19" s="119"/>
      <c r="F19" s="119"/>
      <c r="G19" s="119"/>
      <c r="H19" s="119"/>
      <c r="I19" s="119"/>
      <c r="J19" s="119"/>
      <c r="K19" s="119">
        <v>0</v>
      </c>
      <c r="L19" s="119"/>
      <c r="M19" s="119"/>
      <c r="O19" s="459" t="s">
        <v>85</v>
      </c>
    </row>
    <row r="20" spans="1:15" ht="14.25">
      <c r="A20" s="111" t="s">
        <v>127</v>
      </c>
      <c r="B20" s="112"/>
      <c r="C20" s="119">
        <f>+C10-C16+C18</f>
        <v>139.79999999999973</v>
      </c>
      <c r="D20" s="119"/>
      <c r="E20" s="119">
        <f>+E10-E16+E18</f>
        <v>57.900000000000091</v>
      </c>
      <c r="F20" s="119"/>
      <c r="G20" s="119">
        <f>+G10-G16+G18</f>
        <v>36</v>
      </c>
      <c r="H20" s="119"/>
      <c r="I20" s="119">
        <f>+I10-I16+I18</f>
        <v>-1.5</v>
      </c>
      <c r="J20" s="119"/>
      <c r="K20" s="119">
        <f>+K10-K16+K18</f>
        <v>-42.5</v>
      </c>
      <c r="L20" s="119"/>
      <c r="M20" s="119">
        <f>+M10-M16+M18</f>
        <v>189.7</v>
      </c>
      <c r="O20" s="459">
        <f>+O10-O16+O18</f>
        <v>189.7</v>
      </c>
    </row>
    <row r="21" spans="1:15" ht="3.4" customHeight="1">
      <c r="A21" s="111"/>
      <c r="B21" s="112"/>
      <c r="C21" s="112"/>
      <c r="D21" s="112"/>
      <c r="E21" s="112"/>
      <c r="F21" s="112"/>
      <c r="G21" s="112"/>
      <c r="H21" s="112"/>
      <c r="I21" s="112"/>
      <c r="J21" s="112"/>
      <c r="K21" s="112"/>
      <c r="L21" s="112"/>
      <c r="M21" s="112"/>
      <c r="O21" s="459" t="s">
        <v>85</v>
      </c>
    </row>
    <row r="22" spans="1:15" ht="28.5">
      <c r="A22" s="124" t="s">
        <v>145</v>
      </c>
      <c r="B22" s="117"/>
      <c r="C22" s="119">
        <v>2.6</v>
      </c>
      <c r="D22" s="119"/>
      <c r="E22" s="119">
        <v>0.8</v>
      </c>
      <c r="F22" s="120"/>
      <c r="G22" s="119">
        <v>0.2</v>
      </c>
      <c r="H22" s="119"/>
      <c r="I22" s="119">
        <v>3.8</v>
      </c>
      <c r="J22" s="120"/>
      <c r="K22" s="119">
        <v>119.4</v>
      </c>
      <c r="L22" s="119"/>
      <c r="M22" s="119">
        <f>SUM(C22:K22)</f>
        <v>126.80000000000001</v>
      </c>
      <c r="O22" s="459">
        <f>+'Operating Results'!B19</f>
        <v>126.8</v>
      </c>
    </row>
    <row r="23" spans="1:15" ht="13.9" customHeight="1">
      <c r="A23" s="111" t="s">
        <v>167</v>
      </c>
      <c r="B23" s="112"/>
      <c r="C23" s="119">
        <v>95.6</v>
      </c>
      <c r="D23" s="119"/>
      <c r="E23" s="119">
        <v>0</v>
      </c>
      <c r="F23" s="119"/>
      <c r="G23" s="119">
        <v>0</v>
      </c>
      <c r="H23" s="119"/>
      <c r="I23" s="119">
        <v>-0.1</v>
      </c>
      <c r="J23" s="119"/>
      <c r="K23" s="119">
        <v>0</v>
      </c>
      <c r="L23" s="119"/>
      <c r="M23" s="119">
        <f>SUM(C23:K23)</f>
        <v>95.5</v>
      </c>
      <c r="O23" s="459">
        <f>+'Operating Results'!B20</f>
        <v>95.5</v>
      </c>
    </row>
    <row r="24" spans="1:15" ht="28.15" customHeight="1">
      <c r="A24" s="124" t="s">
        <v>233</v>
      </c>
      <c r="B24" s="125"/>
      <c r="C24" s="119">
        <v>0</v>
      </c>
      <c r="D24" s="119"/>
      <c r="E24" s="119">
        <v>0.1</v>
      </c>
      <c r="F24" s="119"/>
      <c r="G24" s="119">
        <v>0</v>
      </c>
      <c r="H24" s="119"/>
      <c r="I24" s="119">
        <v>1.1000000000000001</v>
      </c>
      <c r="J24" s="119"/>
      <c r="K24" s="119">
        <v>0</v>
      </c>
      <c r="L24" s="119"/>
      <c r="M24" s="119">
        <f>SUM(C24:K24)</f>
        <v>1.2000000000000002</v>
      </c>
      <c r="O24" s="459">
        <f>+'Operating Results'!B27</f>
        <v>1.2</v>
      </c>
    </row>
    <row r="25" spans="1:15" ht="14.25">
      <c r="A25" s="127" t="s">
        <v>153</v>
      </c>
      <c r="B25" s="125"/>
      <c r="C25" s="126">
        <f>+C15</f>
        <v>84.9</v>
      </c>
      <c r="D25" s="126"/>
      <c r="E25" s="126">
        <f>+E15</f>
        <v>19.7</v>
      </c>
      <c r="F25" s="126"/>
      <c r="G25" s="126">
        <f>+G15</f>
        <v>5.2</v>
      </c>
      <c r="H25" s="126"/>
      <c r="I25" s="126">
        <f>+I15</f>
        <v>3.6</v>
      </c>
      <c r="J25" s="126"/>
      <c r="K25" s="126">
        <f>+K15</f>
        <v>0.1</v>
      </c>
      <c r="L25" s="126"/>
      <c r="M25" s="126">
        <f>SUM(C25:K25)</f>
        <v>113.5</v>
      </c>
      <c r="O25" s="459">
        <f>+'Operating Results'!B12</f>
        <v>113.5</v>
      </c>
    </row>
    <row r="26" spans="1:15" ht="3.4" customHeight="1">
      <c r="A26" s="128"/>
      <c r="B26" s="112"/>
      <c r="C26" s="129"/>
      <c r="D26" s="130"/>
      <c r="E26" s="129"/>
      <c r="F26" s="130"/>
      <c r="G26" s="129"/>
      <c r="H26" s="130"/>
      <c r="I26" s="129"/>
      <c r="J26" s="130"/>
      <c r="K26" s="129"/>
      <c r="L26" s="130"/>
      <c r="M26" s="129"/>
      <c r="O26" s="459" t="s">
        <v>85</v>
      </c>
    </row>
    <row r="27" spans="1:15" ht="12.75" customHeight="1">
      <c r="A27" s="198" t="s">
        <v>18</v>
      </c>
      <c r="B27" s="199"/>
      <c r="C27" s="200">
        <f>C20+C22+C23-C24+C25</f>
        <v>322.89999999999975</v>
      </c>
      <c r="D27" s="201"/>
      <c r="E27" s="200">
        <f>E20+E22+E23-E24+E25</f>
        <v>78.300000000000082</v>
      </c>
      <c r="F27" s="200"/>
      <c r="G27" s="200">
        <f>G20+G22+G23-G24+G25</f>
        <v>41.400000000000006</v>
      </c>
      <c r="H27" s="200"/>
      <c r="I27" s="200">
        <f>I20+I22+I23-I24+I25</f>
        <v>4.6999999999999993</v>
      </c>
      <c r="J27" s="200"/>
      <c r="K27" s="200">
        <f>K20+K22+K23-K24+K25</f>
        <v>77</v>
      </c>
      <c r="L27" s="200"/>
      <c r="M27" s="200">
        <f>M20+M22+M23-M24+M25</f>
        <v>524.29999999999995</v>
      </c>
      <c r="O27" s="459">
        <f>+O20+O22+O23-O24+O25</f>
        <v>524.29999999999995</v>
      </c>
    </row>
    <row r="28" spans="1:15" ht="3.95" customHeight="1">
      <c r="A28" s="124"/>
      <c r="B28" s="117"/>
      <c r="C28" s="114"/>
      <c r="D28" s="112"/>
      <c r="E28" s="114"/>
      <c r="F28" s="114"/>
      <c r="G28" s="114"/>
      <c r="H28" s="114"/>
      <c r="I28" s="114"/>
      <c r="J28" s="114"/>
      <c r="K28" s="114"/>
      <c r="L28" s="114"/>
      <c r="M28" s="114"/>
    </row>
    <row r="29" spans="1:15" ht="14.25">
      <c r="A29" s="115" t="s">
        <v>126</v>
      </c>
      <c r="B29" s="117"/>
      <c r="C29" s="112"/>
      <c r="D29" s="112"/>
      <c r="E29" s="112"/>
      <c r="F29" s="117"/>
      <c r="G29" s="112"/>
      <c r="H29" s="112"/>
      <c r="I29" s="112"/>
      <c r="J29" s="117"/>
      <c r="K29" s="112"/>
      <c r="L29" s="112"/>
      <c r="M29" s="112"/>
    </row>
    <row r="30" spans="1:15" ht="57">
      <c r="A30" s="131" t="s">
        <v>263</v>
      </c>
      <c r="B30" s="132"/>
      <c r="C30" s="462">
        <v>-92.6</v>
      </c>
      <c r="D30" s="462"/>
      <c r="E30" s="462">
        <v>0</v>
      </c>
      <c r="F30" s="464"/>
      <c r="G30" s="462">
        <v>0</v>
      </c>
      <c r="H30" s="462"/>
      <c r="I30" s="462">
        <v>0</v>
      </c>
      <c r="J30" s="464"/>
      <c r="K30" s="462">
        <v>0</v>
      </c>
      <c r="L30" s="462"/>
      <c r="M30" s="126">
        <f t="shared" ref="M30:M33" si="0">SUM(C30:K30)</f>
        <v>-92.6</v>
      </c>
      <c r="N30" s="471"/>
      <c r="O30" s="472">
        <f>+'Operating Results'!D20</f>
        <v>-92.6</v>
      </c>
    </row>
    <row r="31" spans="1:15" ht="14.25">
      <c r="A31" s="115" t="s">
        <v>248</v>
      </c>
      <c r="B31" s="117"/>
      <c r="C31" s="460">
        <v>10.6</v>
      </c>
      <c r="D31" s="460"/>
      <c r="E31" s="460">
        <v>0.3</v>
      </c>
      <c r="F31" s="461"/>
      <c r="G31" s="460">
        <v>0</v>
      </c>
      <c r="H31" s="460"/>
      <c r="I31" s="460">
        <v>1.8</v>
      </c>
      <c r="J31" s="461"/>
      <c r="K31" s="460">
        <v>0</v>
      </c>
      <c r="L31" s="460"/>
      <c r="M31" s="119">
        <f t="shared" si="0"/>
        <v>12.700000000000001</v>
      </c>
      <c r="O31" s="459">
        <f>+'Operating Results'!F26</f>
        <v>12.7</v>
      </c>
    </row>
    <row r="32" spans="1:15" ht="28.5">
      <c r="A32" s="124" t="s">
        <v>251</v>
      </c>
      <c r="B32" s="117"/>
      <c r="C32" s="460">
        <v>8.8000000000000007</v>
      </c>
      <c r="D32" s="460"/>
      <c r="E32" s="460">
        <v>0</v>
      </c>
      <c r="F32" s="461"/>
      <c r="G32" s="460">
        <v>0</v>
      </c>
      <c r="H32" s="460"/>
      <c r="I32" s="460">
        <v>0</v>
      </c>
      <c r="J32" s="461"/>
      <c r="K32" s="460">
        <v>0</v>
      </c>
      <c r="L32" s="460"/>
      <c r="M32" s="119">
        <f t="shared" si="0"/>
        <v>8.8000000000000007</v>
      </c>
      <c r="O32" s="459">
        <f>+'Operating Results'!G28</f>
        <v>8.8000000000000007</v>
      </c>
    </row>
    <row r="33" spans="1:15" ht="14.25">
      <c r="A33" s="115" t="s">
        <v>250</v>
      </c>
      <c r="B33" s="117"/>
      <c r="C33" s="460">
        <v>6.1</v>
      </c>
      <c r="D33" s="460"/>
      <c r="E33" s="460">
        <v>0</v>
      </c>
      <c r="F33" s="461"/>
      <c r="G33" s="460">
        <v>0</v>
      </c>
      <c r="H33" s="460"/>
      <c r="I33" s="460">
        <v>0</v>
      </c>
      <c r="J33" s="461"/>
      <c r="K33" s="460">
        <v>0</v>
      </c>
      <c r="L33" s="460"/>
      <c r="M33" s="119">
        <f t="shared" si="0"/>
        <v>6.1</v>
      </c>
      <c r="O33" s="459">
        <f>+'Operating Results'!H28</f>
        <v>6.1</v>
      </c>
    </row>
    <row r="34" spans="1:15" ht="42.75">
      <c r="A34" s="131" t="s">
        <v>252</v>
      </c>
      <c r="B34" s="132"/>
      <c r="C34" s="462">
        <v>0</v>
      </c>
      <c r="D34" s="462"/>
      <c r="E34" s="463">
        <v>0</v>
      </c>
      <c r="F34" s="464"/>
      <c r="G34" s="463">
        <v>0</v>
      </c>
      <c r="H34" s="462"/>
      <c r="I34" s="462">
        <v>4</v>
      </c>
      <c r="J34" s="464"/>
      <c r="K34" s="462">
        <v>0</v>
      </c>
      <c r="L34" s="462"/>
      <c r="M34" s="462">
        <f>SUM(C34:K34)</f>
        <v>4</v>
      </c>
      <c r="O34" s="459">
        <f>+'Operating Results'!I28</f>
        <v>4</v>
      </c>
    </row>
    <row r="35" spans="1:15" ht="4.3499999999999996" customHeight="1">
      <c r="A35" s="118"/>
      <c r="B35" s="117"/>
      <c r="C35" s="465"/>
      <c r="D35" s="466"/>
      <c r="E35" s="465"/>
      <c r="F35" s="467"/>
      <c r="G35" s="465"/>
      <c r="H35" s="466"/>
      <c r="I35" s="465"/>
      <c r="J35" s="467"/>
      <c r="K35" s="465"/>
      <c r="L35" s="466"/>
      <c r="M35" s="465"/>
    </row>
    <row r="36" spans="1:15" ht="13.5" customHeight="1" thickBot="1">
      <c r="A36" s="196" t="s">
        <v>17</v>
      </c>
      <c r="B36" s="197"/>
      <c r="C36" s="468">
        <f>SUM(C27:C34)</f>
        <v>255.79999999999976</v>
      </c>
      <c r="D36" s="469"/>
      <c r="E36" s="468">
        <f>SUM(E27:E34)</f>
        <v>78.60000000000008</v>
      </c>
      <c r="F36" s="470"/>
      <c r="G36" s="468">
        <f>SUM(G27:G34)</f>
        <v>41.400000000000006</v>
      </c>
      <c r="H36" s="470"/>
      <c r="I36" s="468">
        <f>SUM(I27:I34)</f>
        <v>10.5</v>
      </c>
      <c r="J36" s="470"/>
      <c r="K36" s="468">
        <f>SUM(K27:K34)</f>
        <v>77</v>
      </c>
      <c r="L36" s="470"/>
      <c r="M36" s="468">
        <f>ROUNDDOWN(SUM(M27:M34),1)</f>
        <v>463.3</v>
      </c>
      <c r="O36" s="459">
        <f>+O27+O30+O31+O32+O33+O34</f>
        <v>463.29999999999995</v>
      </c>
    </row>
    <row r="37" spans="1:15" ht="15" thickTop="1">
      <c r="A37" s="111"/>
      <c r="B37" s="112"/>
      <c r="C37" s="112"/>
      <c r="D37" s="112"/>
      <c r="E37" s="112"/>
      <c r="F37" s="112"/>
      <c r="G37" s="112"/>
      <c r="H37" s="112"/>
      <c r="I37" s="112"/>
      <c r="J37" s="112"/>
      <c r="K37" s="112"/>
      <c r="L37" s="112"/>
      <c r="M37" s="112"/>
    </row>
    <row r="39" spans="1:15">
      <c r="A39" s="55"/>
      <c r="B39" s="56"/>
      <c r="C39" s="56"/>
      <c r="D39" s="56"/>
      <c r="E39" s="56"/>
      <c r="F39" s="56"/>
      <c r="G39" s="56"/>
      <c r="H39" s="56"/>
      <c r="I39" s="57"/>
      <c r="J39" s="56"/>
      <c r="K39" s="56"/>
      <c r="L39" s="56"/>
      <c r="M39" s="56"/>
    </row>
    <row r="40" spans="1:15">
      <c r="A40" s="46"/>
      <c r="B40" s="41"/>
      <c r="C40" s="41"/>
      <c r="D40" s="41"/>
      <c r="E40" s="41"/>
      <c r="F40" s="41"/>
      <c r="G40" s="41"/>
      <c r="H40" s="41"/>
      <c r="I40" s="47"/>
      <c r="J40" s="41"/>
      <c r="K40" s="41"/>
      <c r="L40" s="41"/>
      <c r="M40" s="41"/>
    </row>
    <row r="41" spans="1:15" s="43" customFormat="1" ht="14.1" customHeight="1">
      <c r="A41" s="45"/>
      <c r="B41" s="44"/>
      <c r="C41" s="479"/>
      <c r="D41" s="479"/>
      <c r="E41" s="479"/>
      <c r="F41" s="479"/>
      <c r="G41" s="479"/>
      <c r="H41" s="479"/>
      <c r="I41" s="479"/>
      <c r="J41" s="479"/>
      <c r="K41" s="479"/>
      <c r="L41" s="479"/>
      <c r="M41" s="479"/>
    </row>
    <row r="42" spans="1:15" s="44" customFormat="1" ht="11.25" customHeight="1">
      <c r="A42" s="45"/>
      <c r="C42" s="58"/>
      <c r="D42" s="58"/>
      <c r="E42" s="58"/>
      <c r="F42" s="58"/>
      <c r="G42" s="58"/>
      <c r="H42" s="58"/>
      <c r="I42" s="58"/>
      <c r="J42" s="58"/>
      <c r="K42" s="58"/>
      <c r="L42" s="58"/>
      <c r="M42" s="58"/>
    </row>
    <row r="43" spans="1:15" s="44" customFormat="1" ht="11.25" customHeight="1">
      <c r="A43" s="60"/>
      <c r="C43" s="58"/>
      <c r="D43" s="58"/>
      <c r="E43" s="58"/>
      <c r="F43" s="58"/>
      <c r="G43" s="58"/>
      <c r="H43" s="58"/>
      <c r="I43" s="58"/>
      <c r="J43" s="58"/>
      <c r="K43" s="58"/>
      <c r="L43" s="58"/>
      <c r="M43" s="58"/>
    </row>
    <row r="44" spans="1:15" s="43" customFormat="1" ht="11.25" customHeight="1">
      <c r="A44" s="45"/>
      <c r="B44" s="44"/>
      <c r="C44" s="48"/>
      <c r="D44" s="44"/>
      <c r="E44" s="48"/>
      <c r="F44" s="44"/>
      <c r="G44" s="48"/>
      <c r="H44" s="44"/>
      <c r="I44" s="48"/>
      <c r="J44" s="44"/>
      <c r="K44" s="48"/>
      <c r="L44" s="44"/>
      <c r="M44" s="48"/>
    </row>
    <row r="45" spans="1:15">
      <c r="A45" s="49"/>
      <c r="B45" s="41"/>
      <c r="C45" s="41"/>
      <c r="D45" s="41"/>
      <c r="E45" s="41"/>
      <c r="F45" s="41"/>
      <c r="G45" s="41"/>
      <c r="H45" s="41"/>
      <c r="I45" s="41"/>
      <c r="J45" s="41"/>
      <c r="K45" s="41"/>
      <c r="L45" s="41"/>
      <c r="M45" s="41"/>
    </row>
    <row r="46" spans="1:15">
      <c r="A46" s="50"/>
      <c r="B46" s="42"/>
      <c r="C46" s="40"/>
      <c r="D46" s="41"/>
      <c r="E46" s="40"/>
      <c r="F46" s="42"/>
      <c r="G46" s="40"/>
      <c r="H46" s="41"/>
      <c r="I46" s="40"/>
      <c r="J46" s="42"/>
      <c r="K46" s="40"/>
      <c r="L46" s="41"/>
      <c r="M46" s="40"/>
    </row>
    <row r="47" spans="1:15" ht="25.5" customHeight="1">
      <c r="A47" s="51"/>
      <c r="B47" s="42"/>
      <c r="C47" s="41"/>
      <c r="D47" s="41"/>
      <c r="E47" s="41"/>
      <c r="F47" s="42"/>
      <c r="G47" s="41"/>
      <c r="H47" s="41"/>
      <c r="I47" s="41"/>
      <c r="J47" s="42"/>
      <c r="K47" s="41"/>
      <c r="L47" s="41"/>
      <c r="M47" s="41"/>
    </row>
    <row r="48" spans="1:15">
      <c r="A48" s="52"/>
      <c r="B48" s="42"/>
      <c r="C48" s="41"/>
      <c r="D48" s="41"/>
      <c r="E48" s="41"/>
      <c r="F48" s="42"/>
      <c r="G48" s="41"/>
      <c r="H48" s="41"/>
      <c r="I48" s="41"/>
      <c r="J48" s="42"/>
      <c r="K48" s="41"/>
      <c r="L48" s="41"/>
      <c r="M48" s="41"/>
    </row>
    <row r="49" spans="1:13">
      <c r="A49" s="49"/>
      <c r="B49" s="41"/>
      <c r="C49" s="41"/>
      <c r="D49" s="41"/>
      <c r="E49" s="41"/>
      <c r="F49" s="41"/>
      <c r="G49" s="41"/>
      <c r="H49" s="41"/>
      <c r="I49" s="41"/>
      <c r="J49" s="41"/>
      <c r="K49" s="41"/>
      <c r="L49" s="41"/>
      <c r="M49" s="41"/>
    </row>
    <row r="50" spans="1:13">
      <c r="A50" s="49"/>
      <c r="B50" s="41"/>
      <c r="C50" s="41"/>
      <c r="D50" s="41"/>
      <c r="E50" s="41"/>
      <c r="F50" s="41"/>
      <c r="G50" s="41"/>
      <c r="H50" s="41"/>
      <c r="I50" s="41"/>
      <c r="J50" s="41"/>
      <c r="K50" s="41"/>
      <c r="L50" s="41"/>
      <c r="M50" s="41"/>
    </row>
    <row r="51" spans="1:13" ht="12.75" customHeight="1">
      <c r="A51" s="50"/>
      <c r="B51" s="42"/>
      <c r="C51" s="41"/>
      <c r="D51" s="41"/>
      <c r="E51" s="41"/>
      <c r="F51" s="42"/>
      <c r="G51" s="41"/>
      <c r="H51" s="41"/>
      <c r="I51" s="41"/>
      <c r="J51" s="42"/>
      <c r="K51" s="41"/>
      <c r="L51" s="41"/>
      <c r="M51" s="41"/>
    </row>
    <row r="52" spans="1:13" ht="25.5" customHeight="1">
      <c r="A52" s="51"/>
      <c r="B52" s="42"/>
      <c r="C52" s="41"/>
      <c r="D52" s="41"/>
      <c r="E52" s="41"/>
      <c r="F52" s="42"/>
      <c r="G52" s="41"/>
      <c r="H52" s="41"/>
      <c r="I52" s="41"/>
      <c r="J52" s="42"/>
      <c r="K52" s="41"/>
      <c r="L52" s="41"/>
      <c r="M52" s="41"/>
    </row>
    <row r="53" spans="1:13" ht="12.75" customHeight="1">
      <c r="A53" s="50"/>
      <c r="B53" s="42"/>
      <c r="C53" s="41"/>
      <c r="D53" s="41"/>
      <c r="E53" s="41"/>
      <c r="F53" s="42"/>
      <c r="G53" s="41"/>
      <c r="H53" s="41"/>
      <c r="I53" s="41"/>
      <c r="J53" s="42"/>
      <c r="K53" s="41"/>
      <c r="L53" s="41"/>
      <c r="M53" s="41"/>
    </row>
    <row r="54" spans="1:13">
      <c r="A54" s="52"/>
      <c r="B54" s="42"/>
      <c r="C54" s="41"/>
      <c r="D54" s="41"/>
      <c r="E54" s="41"/>
      <c r="F54" s="42"/>
      <c r="G54" s="41"/>
      <c r="H54" s="41"/>
      <c r="I54" s="41"/>
      <c r="J54" s="42"/>
      <c r="K54" s="41"/>
      <c r="L54" s="41"/>
      <c r="M54" s="41"/>
    </row>
    <row r="55" spans="1:13">
      <c r="A55" s="46"/>
      <c r="B55" s="41"/>
      <c r="C55" s="41"/>
      <c r="D55" s="41"/>
      <c r="E55" s="41"/>
      <c r="F55" s="41"/>
      <c r="G55" s="41"/>
      <c r="H55" s="41"/>
      <c r="I55" s="41"/>
      <c r="J55" s="41"/>
      <c r="K55" s="41"/>
      <c r="L55" s="41"/>
      <c r="M55" s="41"/>
    </row>
    <row r="56" spans="1:13" ht="12.75" customHeight="1">
      <c r="A56" s="46"/>
      <c r="B56" s="41"/>
      <c r="C56" s="41"/>
      <c r="D56" s="41"/>
      <c r="E56" s="41"/>
      <c r="F56" s="41"/>
      <c r="G56" s="41"/>
      <c r="H56" s="41"/>
      <c r="I56" s="41"/>
      <c r="J56" s="41"/>
      <c r="K56" s="41"/>
      <c r="L56" s="41"/>
      <c r="M56" s="41"/>
    </row>
    <row r="57" spans="1:13">
      <c r="A57" s="46"/>
      <c r="B57" s="41"/>
      <c r="C57" s="41"/>
      <c r="D57" s="41"/>
      <c r="E57" s="41"/>
      <c r="F57" s="41"/>
      <c r="G57" s="41"/>
      <c r="H57" s="41"/>
      <c r="I57" s="41"/>
      <c r="J57" s="41"/>
      <c r="K57" s="41"/>
      <c r="L57" s="41"/>
      <c r="M57" s="41"/>
    </row>
    <row r="58" spans="1:13">
      <c r="A58" s="46"/>
      <c r="B58" s="41"/>
      <c r="C58" s="41"/>
      <c r="D58" s="41"/>
      <c r="E58" s="41"/>
      <c r="F58" s="41"/>
      <c r="G58" s="41"/>
      <c r="H58" s="41"/>
      <c r="I58" s="41"/>
      <c r="J58" s="41"/>
      <c r="K58" s="41"/>
      <c r="L58" s="41"/>
      <c r="M58" s="41"/>
    </row>
    <row r="59" spans="1:13">
      <c r="A59" s="46"/>
      <c r="B59" s="41"/>
      <c r="C59" s="41"/>
      <c r="D59" s="41"/>
      <c r="E59" s="41"/>
      <c r="F59" s="41"/>
      <c r="G59" s="41"/>
      <c r="H59" s="41"/>
      <c r="I59" s="41"/>
      <c r="J59" s="41"/>
      <c r="K59" s="41"/>
      <c r="L59" s="41"/>
      <c r="M59" s="41"/>
    </row>
    <row r="60" spans="1:13" ht="25.5" customHeight="1">
      <c r="A60" s="53"/>
      <c r="B60" s="42"/>
      <c r="C60" s="41"/>
      <c r="D60" s="41"/>
      <c r="E60" s="41"/>
      <c r="F60" s="42"/>
      <c r="G60" s="41"/>
      <c r="H60" s="41"/>
      <c r="I60" s="41"/>
      <c r="J60" s="42"/>
      <c r="K60" s="41"/>
      <c r="L60" s="41"/>
      <c r="M60" s="41"/>
    </row>
    <row r="61" spans="1:13">
      <c r="A61" s="46"/>
      <c r="B61" s="41"/>
      <c r="C61" s="41"/>
      <c r="D61" s="41"/>
      <c r="E61" s="41"/>
      <c r="F61" s="41"/>
      <c r="G61" s="41"/>
      <c r="H61" s="41"/>
      <c r="I61" s="41"/>
      <c r="J61" s="41"/>
      <c r="K61" s="41"/>
      <c r="L61" s="41"/>
      <c r="M61" s="41"/>
    </row>
    <row r="62" spans="1:13" ht="25.5" customHeight="1">
      <c r="A62" s="53"/>
      <c r="B62" s="41"/>
      <c r="C62" s="41"/>
      <c r="D62" s="41"/>
      <c r="E62" s="41"/>
      <c r="F62" s="41"/>
      <c r="G62" s="41"/>
      <c r="H62" s="41"/>
      <c r="I62" s="41"/>
      <c r="J62" s="41"/>
      <c r="K62" s="41"/>
      <c r="L62" s="41"/>
      <c r="M62" s="41"/>
    </row>
    <row r="63" spans="1:13" ht="25.5" customHeight="1">
      <c r="A63" s="54"/>
      <c r="B63" s="41"/>
      <c r="C63" s="41"/>
      <c r="D63" s="41"/>
      <c r="E63" s="41"/>
      <c r="F63" s="41"/>
      <c r="G63" s="41"/>
      <c r="H63" s="41"/>
      <c r="I63" s="41"/>
      <c r="J63" s="41"/>
      <c r="K63" s="41"/>
      <c r="L63" s="41"/>
      <c r="M63" s="41"/>
    </row>
    <row r="64" spans="1:13">
      <c r="A64" s="46"/>
      <c r="B64" s="41"/>
      <c r="C64" s="41"/>
      <c r="D64" s="41"/>
      <c r="E64" s="41"/>
      <c r="F64" s="41"/>
      <c r="G64" s="41"/>
      <c r="H64" s="41"/>
      <c r="I64" s="41"/>
      <c r="J64" s="41"/>
      <c r="K64" s="41"/>
      <c r="L64" s="41"/>
      <c r="M64" s="41"/>
    </row>
    <row r="65" spans="1:13">
      <c r="A65" s="53"/>
      <c r="B65" s="42"/>
      <c r="C65" s="41"/>
      <c r="D65" s="41"/>
      <c r="E65" s="41"/>
      <c r="F65" s="41"/>
      <c r="G65" s="41"/>
      <c r="H65" s="41"/>
      <c r="I65" s="41"/>
      <c r="J65" s="41"/>
      <c r="K65" s="41"/>
      <c r="L65" s="41"/>
      <c r="M65" s="41"/>
    </row>
    <row r="66" spans="1:13">
      <c r="A66" s="53"/>
      <c r="B66" s="42"/>
      <c r="C66" s="41"/>
      <c r="D66" s="41"/>
      <c r="E66" s="41"/>
      <c r="F66" s="41"/>
      <c r="G66" s="41"/>
      <c r="H66" s="41"/>
      <c r="I66" s="41"/>
      <c r="J66" s="41"/>
      <c r="K66" s="41"/>
      <c r="L66" s="41"/>
      <c r="M66" s="41"/>
    </row>
    <row r="67" spans="1:13">
      <c r="A67" s="49"/>
      <c r="B67" s="42"/>
      <c r="C67" s="41"/>
      <c r="D67" s="41"/>
      <c r="E67" s="41"/>
      <c r="F67" s="42"/>
      <c r="G67" s="41"/>
      <c r="H67" s="41"/>
      <c r="I67" s="41"/>
      <c r="J67" s="42"/>
      <c r="K67" s="41"/>
      <c r="L67" s="41"/>
      <c r="M67" s="41"/>
    </row>
    <row r="68" spans="1:13" ht="25.5" customHeight="1">
      <c r="A68" s="51"/>
      <c r="B68" s="41"/>
      <c r="C68" s="41"/>
      <c r="D68" s="41"/>
      <c r="E68" s="41"/>
      <c r="F68" s="41"/>
      <c r="G68" s="41"/>
      <c r="H68" s="41"/>
      <c r="I68" s="41"/>
      <c r="J68" s="41"/>
      <c r="K68" s="41"/>
      <c r="L68" s="41"/>
      <c r="M68" s="41"/>
    </row>
    <row r="69" spans="1:13">
      <c r="A69" s="50"/>
      <c r="B69" s="41"/>
      <c r="C69" s="41"/>
      <c r="D69" s="41"/>
      <c r="E69" s="41"/>
      <c r="F69" s="41"/>
      <c r="G69" s="41"/>
      <c r="H69" s="41"/>
      <c r="I69" s="41"/>
      <c r="J69" s="41"/>
      <c r="K69" s="41"/>
      <c r="L69" s="41"/>
      <c r="M69" s="41"/>
    </row>
    <row r="70" spans="1:13">
      <c r="A70" s="51"/>
      <c r="B70" s="42"/>
      <c r="C70" s="41"/>
      <c r="D70" s="41"/>
      <c r="E70" s="41"/>
      <c r="F70" s="42"/>
      <c r="G70" s="41"/>
      <c r="H70" s="41"/>
      <c r="I70" s="41"/>
      <c r="J70" s="42"/>
      <c r="K70" s="41"/>
      <c r="L70" s="41"/>
      <c r="M70" s="41"/>
    </row>
    <row r="71" spans="1:13">
      <c r="A71" s="46"/>
      <c r="B71" s="41"/>
      <c r="C71" s="41"/>
      <c r="D71" s="41"/>
      <c r="E71" s="41"/>
      <c r="F71" s="41"/>
      <c r="G71" s="41"/>
      <c r="H71" s="41"/>
      <c r="I71" s="41"/>
      <c r="J71" s="41"/>
      <c r="K71" s="41"/>
      <c r="L71" s="41"/>
      <c r="M71" s="41"/>
    </row>
    <row r="72" spans="1:13" ht="13.5" customHeight="1">
      <c r="A72" s="49"/>
      <c r="B72" s="41"/>
      <c r="C72" s="40"/>
      <c r="D72" s="41"/>
      <c r="E72" s="40"/>
      <c r="F72" s="40"/>
      <c r="G72" s="40"/>
      <c r="H72" s="40"/>
      <c r="I72" s="40"/>
      <c r="J72" s="40"/>
      <c r="K72" s="40"/>
      <c r="L72" s="40"/>
      <c r="M72" s="40"/>
    </row>
    <row r="73" spans="1:13">
      <c r="A73" s="46"/>
      <c r="B73" s="41"/>
      <c r="C73" s="41"/>
      <c r="D73" s="41"/>
      <c r="E73" s="41"/>
      <c r="F73" s="41"/>
      <c r="G73" s="41"/>
      <c r="H73" s="41"/>
      <c r="I73" s="41"/>
      <c r="J73" s="41"/>
      <c r="K73" s="41"/>
      <c r="L73" s="41"/>
      <c r="M73" s="41"/>
    </row>
    <row r="74" spans="1:13">
      <c r="A74" s="46"/>
      <c r="B74" s="41"/>
      <c r="C74" s="41"/>
      <c r="D74" s="41"/>
      <c r="E74" s="41"/>
      <c r="F74" s="41"/>
      <c r="G74" s="41"/>
      <c r="H74" s="41"/>
      <c r="I74" s="41"/>
      <c r="J74" s="41"/>
      <c r="K74" s="41"/>
      <c r="L74" s="41"/>
      <c r="M74" s="41"/>
    </row>
    <row r="75" spans="1:13">
      <c r="A75" s="55"/>
      <c r="B75" s="56"/>
      <c r="C75" s="56"/>
      <c r="D75" s="56"/>
      <c r="E75" s="56"/>
      <c r="F75" s="56"/>
      <c r="G75" s="56"/>
      <c r="H75" s="56"/>
      <c r="I75" s="57"/>
      <c r="J75" s="56"/>
      <c r="K75" s="56"/>
      <c r="L75" s="56"/>
      <c r="M75" s="56"/>
    </row>
    <row r="76" spans="1:13">
      <c r="A76" s="46"/>
      <c r="B76" s="41"/>
      <c r="C76" s="41"/>
      <c r="D76" s="41"/>
      <c r="E76" s="41"/>
      <c r="F76" s="41"/>
      <c r="G76" s="41"/>
      <c r="H76" s="41"/>
      <c r="I76" s="47"/>
      <c r="J76" s="41"/>
      <c r="K76" s="41"/>
      <c r="L76" s="41"/>
      <c r="M76" s="41"/>
    </row>
    <row r="77" spans="1:13" s="43" customFormat="1" ht="14.1" customHeight="1">
      <c r="A77" s="45"/>
      <c r="B77" s="44"/>
      <c r="C77" s="479"/>
      <c r="D77" s="479"/>
      <c r="E77" s="479"/>
      <c r="F77" s="479"/>
      <c r="G77" s="479"/>
      <c r="H77" s="479"/>
      <c r="I77" s="479"/>
      <c r="J77" s="479"/>
      <c r="K77" s="479"/>
      <c r="L77" s="479"/>
      <c r="M77" s="479"/>
    </row>
    <row r="78" spans="1:13" s="44" customFormat="1" ht="11.25" customHeight="1">
      <c r="A78" s="45"/>
      <c r="C78" s="58"/>
      <c r="D78" s="58"/>
      <c r="E78" s="58"/>
      <c r="F78" s="58"/>
      <c r="G78" s="58"/>
      <c r="H78" s="58"/>
      <c r="I78" s="58"/>
      <c r="J78" s="58"/>
      <c r="K78" s="58"/>
      <c r="L78" s="58"/>
      <c r="M78" s="58"/>
    </row>
    <row r="79" spans="1:13" s="44" customFormat="1" ht="11.25" customHeight="1">
      <c r="A79" s="45"/>
      <c r="C79" s="58"/>
      <c r="D79" s="58"/>
      <c r="E79" s="58"/>
      <c r="F79" s="58"/>
      <c r="G79" s="58"/>
      <c r="H79" s="58"/>
      <c r="I79" s="58"/>
      <c r="J79" s="58"/>
      <c r="K79" s="58"/>
      <c r="L79" s="58"/>
      <c r="M79" s="58"/>
    </row>
    <row r="80" spans="1:13" s="43" customFormat="1" ht="11.25" customHeight="1">
      <c r="A80" s="45"/>
      <c r="B80" s="44"/>
      <c r="C80" s="48"/>
      <c r="D80" s="44"/>
      <c r="E80" s="48"/>
      <c r="F80" s="44"/>
      <c r="G80" s="48"/>
      <c r="H80" s="44"/>
      <c r="I80" s="48"/>
      <c r="J80" s="44"/>
      <c r="K80" s="48"/>
      <c r="L80" s="44"/>
      <c r="M80" s="48"/>
    </row>
    <row r="81" spans="1:13">
      <c r="A81" s="49"/>
      <c r="B81" s="41"/>
      <c r="C81" s="41"/>
      <c r="D81" s="41"/>
      <c r="E81" s="41"/>
      <c r="F81" s="41"/>
      <c r="G81" s="41"/>
      <c r="H81" s="41"/>
      <c r="I81" s="41"/>
      <c r="J81" s="41"/>
      <c r="K81" s="41"/>
      <c r="L81" s="41"/>
      <c r="M81" s="41"/>
    </row>
    <row r="82" spans="1:13" ht="12.75" customHeight="1">
      <c r="A82" s="50"/>
      <c r="B82" s="42"/>
      <c r="C82" s="40"/>
      <c r="D82" s="41"/>
      <c r="E82" s="40"/>
      <c r="F82" s="42"/>
      <c r="G82" s="40"/>
      <c r="H82" s="41"/>
      <c r="I82" s="40"/>
      <c r="J82" s="42"/>
      <c r="K82" s="40"/>
      <c r="L82" s="41"/>
      <c r="M82" s="40"/>
    </row>
    <row r="83" spans="1:13" ht="25.5" customHeight="1">
      <c r="A83" s="51"/>
      <c r="B83" s="42"/>
      <c r="C83" s="41"/>
      <c r="D83" s="41"/>
      <c r="E83" s="41"/>
      <c r="F83" s="42"/>
      <c r="G83" s="41"/>
      <c r="H83" s="41"/>
      <c r="I83" s="41"/>
      <c r="J83" s="42"/>
      <c r="K83" s="41"/>
      <c r="L83" s="41"/>
      <c r="M83" s="41"/>
    </row>
    <row r="84" spans="1:13">
      <c r="A84" s="52"/>
      <c r="B84" s="42"/>
      <c r="C84" s="41"/>
      <c r="D84" s="41"/>
      <c r="E84" s="41"/>
      <c r="F84" s="42"/>
      <c r="G84" s="41"/>
      <c r="H84" s="41"/>
      <c r="I84" s="41"/>
      <c r="J84" s="42"/>
      <c r="K84" s="41"/>
      <c r="L84" s="41"/>
      <c r="M84" s="41"/>
    </row>
    <row r="85" spans="1:13">
      <c r="A85" s="49"/>
      <c r="B85" s="41"/>
      <c r="C85" s="41"/>
      <c r="D85" s="41"/>
      <c r="E85" s="41"/>
      <c r="F85" s="41"/>
      <c r="G85" s="41"/>
      <c r="H85" s="41"/>
      <c r="I85" s="41"/>
      <c r="J85" s="41"/>
      <c r="K85" s="41"/>
      <c r="L85" s="41"/>
      <c r="M85" s="41"/>
    </row>
    <row r="86" spans="1:13">
      <c r="A86" s="49"/>
      <c r="B86" s="41"/>
      <c r="C86" s="41"/>
      <c r="D86" s="41"/>
      <c r="E86" s="41"/>
      <c r="F86" s="41"/>
      <c r="G86" s="41"/>
      <c r="H86" s="41"/>
      <c r="I86" s="41"/>
      <c r="J86" s="41"/>
      <c r="K86" s="41"/>
      <c r="L86" s="41"/>
      <c r="M86" s="41"/>
    </row>
    <row r="87" spans="1:13" ht="12.75" customHeight="1">
      <c r="A87" s="50"/>
      <c r="B87" s="42"/>
      <c r="C87" s="41"/>
      <c r="D87" s="41"/>
      <c r="E87" s="41"/>
      <c r="F87" s="42"/>
      <c r="G87" s="41"/>
      <c r="H87" s="41"/>
      <c r="I87" s="41"/>
      <c r="J87" s="42"/>
      <c r="K87" s="41"/>
      <c r="L87" s="41"/>
      <c r="M87" s="41"/>
    </row>
    <row r="88" spans="1:13" ht="25.5" customHeight="1">
      <c r="A88" s="51"/>
      <c r="B88" s="42"/>
      <c r="C88" s="41"/>
      <c r="D88" s="41"/>
      <c r="E88" s="41"/>
      <c r="F88" s="42"/>
      <c r="G88" s="41"/>
      <c r="H88" s="41"/>
      <c r="I88" s="41"/>
      <c r="J88" s="42"/>
      <c r="K88" s="41"/>
      <c r="L88" s="41"/>
      <c r="M88" s="41"/>
    </row>
    <row r="89" spans="1:13" ht="12.75" customHeight="1">
      <c r="A89" s="50"/>
      <c r="B89" s="42"/>
      <c r="C89" s="41"/>
      <c r="D89" s="41"/>
      <c r="E89" s="41"/>
      <c r="F89" s="42"/>
      <c r="G89" s="41"/>
      <c r="H89" s="41"/>
      <c r="I89" s="41"/>
      <c r="J89" s="42"/>
      <c r="K89" s="41"/>
      <c r="L89" s="41"/>
      <c r="M89" s="41"/>
    </row>
    <row r="90" spans="1:13">
      <c r="A90" s="52"/>
      <c r="B90" s="42"/>
      <c r="C90" s="41"/>
      <c r="D90" s="41"/>
      <c r="E90" s="41"/>
      <c r="F90" s="42"/>
      <c r="G90" s="41"/>
      <c r="H90" s="41"/>
      <c r="I90" s="41"/>
      <c r="J90" s="42"/>
      <c r="K90" s="41"/>
      <c r="L90" s="41"/>
      <c r="M90" s="41"/>
    </row>
    <row r="91" spans="1:13">
      <c r="A91" s="46"/>
      <c r="B91" s="41"/>
      <c r="C91" s="41"/>
      <c r="D91" s="41"/>
      <c r="E91" s="41"/>
      <c r="F91" s="41"/>
      <c r="G91" s="41"/>
      <c r="H91" s="41"/>
      <c r="I91" s="41"/>
      <c r="J91" s="41"/>
      <c r="K91" s="41"/>
      <c r="L91" s="41"/>
      <c r="M91" s="41"/>
    </row>
    <row r="92" spans="1:13" ht="12.75" customHeight="1">
      <c r="A92" s="46"/>
      <c r="B92" s="41"/>
      <c r="C92" s="41"/>
      <c r="D92" s="41"/>
      <c r="E92" s="41"/>
      <c r="F92" s="41"/>
      <c r="G92" s="41"/>
      <c r="H92" s="41"/>
      <c r="I92" s="41"/>
      <c r="J92" s="41"/>
      <c r="K92" s="41"/>
      <c r="L92" s="41"/>
      <c r="M92" s="41"/>
    </row>
    <row r="93" spans="1:13">
      <c r="A93" s="46"/>
      <c r="B93" s="41"/>
      <c r="C93" s="41"/>
      <c r="D93" s="41"/>
      <c r="E93" s="41"/>
      <c r="F93" s="41"/>
      <c r="G93" s="41"/>
      <c r="H93" s="41"/>
      <c r="I93" s="41"/>
      <c r="J93" s="41"/>
      <c r="K93" s="41"/>
      <c r="L93" s="41"/>
      <c r="M93" s="41"/>
    </row>
    <row r="94" spans="1:13">
      <c r="A94" s="46"/>
      <c r="B94" s="41"/>
      <c r="C94" s="41"/>
      <c r="D94" s="41"/>
      <c r="E94" s="41"/>
      <c r="F94" s="41"/>
      <c r="G94" s="41"/>
      <c r="H94" s="41"/>
      <c r="I94" s="41"/>
      <c r="J94" s="41"/>
      <c r="K94" s="41"/>
      <c r="L94" s="41"/>
      <c r="M94" s="41"/>
    </row>
    <row r="95" spans="1:13">
      <c r="A95" s="46"/>
      <c r="B95" s="41"/>
      <c r="C95" s="41"/>
      <c r="D95" s="41"/>
      <c r="E95" s="41"/>
      <c r="F95" s="41"/>
      <c r="G95" s="41"/>
      <c r="H95" s="41"/>
      <c r="I95" s="41"/>
      <c r="J95" s="41"/>
      <c r="K95" s="41"/>
      <c r="L95" s="41"/>
      <c r="M95" s="41"/>
    </row>
    <row r="96" spans="1:13" ht="25.5" customHeight="1">
      <c r="A96" s="53"/>
      <c r="B96" s="42"/>
      <c r="C96" s="41"/>
      <c r="D96" s="41"/>
      <c r="E96" s="41"/>
      <c r="F96" s="42"/>
      <c r="G96" s="41"/>
      <c r="H96" s="41"/>
      <c r="I96" s="41"/>
      <c r="J96" s="42"/>
      <c r="K96" s="41"/>
      <c r="L96" s="41"/>
      <c r="M96" s="41"/>
    </row>
    <row r="97" spans="1:13" ht="12.75" customHeight="1">
      <c r="A97" s="46"/>
      <c r="B97" s="41"/>
      <c r="C97" s="41"/>
      <c r="D97" s="41"/>
      <c r="E97" s="41"/>
      <c r="F97" s="41"/>
      <c r="G97" s="41"/>
      <c r="H97" s="41"/>
      <c r="I97" s="41"/>
      <c r="J97" s="41"/>
      <c r="K97" s="41"/>
      <c r="L97" s="41"/>
      <c r="M97" s="41"/>
    </row>
    <row r="98" spans="1:13" ht="38.25" customHeight="1">
      <c r="A98" s="53"/>
      <c r="B98" s="41"/>
      <c r="C98" s="41"/>
      <c r="D98" s="41"/>
      <c r="E98" s="41"/>
      <c r="F98" s="41"/>
      <c r="G98" s="41"/>
      <c r="H98" s="41"/>
      <c r="I98" s="41"/>
      <c r="J98" s="41"/>
      <c r="K98" s="41"/>
      <c r="L98" s="41"/>
      <c r="M98" s="41"/>
    </row>
    <row r="99" spans="1:13" ht="25.5" customHeight="1">
      <c r="A99" s="54"/>
      <c r="B99" s="41"/>
      <c r="C99" s="41"/>
      <c r="D99" s="41"/>
      <c r="E99" s="41"/>
      <c r="F99" s="41"/>
      <c r="G99" s="41"/>
      <c r="H99" s="41"/>
      <c r="I99" s="41"/>
      <c r="J99" s="41"/>
      <c r="K99" s="41"/>
      <c r="L99" s="41"/>
      <c r="M99" s="41"/>
    </row>
    <row r="100" spans="1:13" ht="12.75" customHeight="1">
      <c r="A100" s="54"/>
      <c r="B100" s="41"/>
      <c r="C100" s="41"/>
      <c r="D100" s="41"/>
      <c r="E100" s="41"/>
      <c r="F100" s="41"/>
      <c r="G100" s="41"/>
      <c r="H100" s="41"/>
      <c r="I100" s="41"/>
      <c r="J100" s="41"/>
      <c r="K100" s="41"/>
      <c r="L100" s="41"/>
      <c r="M100" s="41"/>
    </row>
    <row r="101" spans="1:13" ht="12.75" customHeight="1">
      <c r="A101" s="53"/>
      <c r="B101" s="42"/>
      <c r="C101" s="41"/>
      <c r="D101" s="41"/>
      <c r="E101" s="41"/>
      <c r="F101" s="41"/>
      <c r="G101" s="41"/>
      <c r="H101" s="41"/>
      <c r="I101" s="41"/>
      <c r="J101" s="41"/>
      <c r="K101" s="41"/>
      <c r="L101" s="41"/>
      <c r="M101" s="41"/>
    </row>
    <row r="102" spans="1:13">
      <c r="A102" s="53"/>
      <c r="B102" s="42"/>
      <c r="C102" s="41"/>
      <c r="D102" s="41"/>
      <c r="E102" s="41"/>
      <c r="F102" s="41"/>
      <c r="G102" s="41"/>
      <c r="H102" s="41"/>
      <c r="I102" s="41"/>
      <c r="J102" s="41"/>
      <c r="K102" s="41"/>
      <c r="L102" s="41"/>
      <c r="M102" s="41"/>
    </row>
    <row r="103" spans="1:13">
      <c r="A103" s="49"/>
      <c r="B103" s="42"/>
      <c r="C103" s="41"/>
      <c r="D103" s="41"/>
      <c r="E103" s="41"/>
      <c r="F103" s="42"/>
      <c r="G103" s="41"/>
      <c r="H103" s="41"/>
      <c r="I103" s="41"/>
      <c r="J103" s="42"/>
      <c r="K103" s="41"/>
      <c r="L103" s="41"/>
      <c r="M103" s="41"/>
    </row>
    <row r="104" spans="1:13" ht="25.5" customHeight="1">
      <c r="A104" s="51"/>
      <c r="B104" s="41"/>
      <c r="C104" s="41"/>
      <c r="D104" s="41"/>
      <c r="E104" s="41"/>
      <c r="F104" s="41"/>
      <c r="G104" s="41"/>
      <c r="H104" s="41"/>
      <c r="I104" s="41"/>
      <c r="J104" s="41"/>
      <c r="K104" s="41"/>
      <c r="L104" s="41"/>
      <c r="M104" s="41"/>
    </row>
    <row r="105" spans="1:13">
      <c r="A105" s="51"/>
      <c r="B105" s="42"/>
      <c r="C105" s="41"/>
      <c r="D105" s="41"/>
      <c r="E105" s="41"/>
      <c r="F105" s="42"/>
      <c r="G105" s="41"/>
      <c r="H105" s="41"/>
      <c r="I105" s="41"/>
      <c r="J105" s="42"/>
      <c r="K105" s="41"/>
      <c r="L105" s="41"/>
      <c r="M105" s="41"/>
    </row>
    <row r="106" spans="1:13" ht="12.75" customHeight="1">
      <c r="A106" s="51"/>
      <c r="B106" s="42"/>
      <c r="C106" s="41"/>
      <c r="D106" s="41"/>
      <c r="E106" s="41"/>
      <c r="F106" s="42"/>
      <c r="G106" s="41"/>
      <c r="H106" s="41"/>
      <c r="I106" s="41"/>
      <c r="J106" s="42"/>
      <c r="K106" s="41"/>
      <c r="L106" s="41"/>
      <c r="M106" s="41"/>
    </row>
    <row r="107" spans="1:13" ht="13.5" customHeight="1">
      <c r="A107" s="49"/>
      <c r="B107" s="41"/>
      <c r="C107" s="40"/>
      <c r="D107" s="41"/>
      <c r="E107" s="40"/>
      <c r="F107" s="40"/>
      <c r="G107" s="40"/>
      <c r="H107" s="40"/>
      <c r="I107" s="40"/>
      <c r="J107" s="40"/>
      <c r="K107" s="40"/>
      <c r="L107" s="40"/>
      <c r="M107" s="40"/>
    </row>
    <row r="108" spans="1:13">
      <c r="A108" s="46"/>
      <c r="B108" s="41"/>
      <c r="C108" s="41"/>
      <c r="D108" s="41"/>
      <c r="E108" s="41"/>
      <c r="F108" s="41"/>
      <c r="G108" s="41"/>
      <c r="H108" s="41"/>
      <c r="I108" s="41"/>
      <c r="J108" s="41"/>
      <c r="K108" s="41"/>
      <c r="L108" s="41"/>
      <c r="M108" s="41"/>
    </row>
    <row r="109" spans="1:13">
      <c r="A109" s="46"/>
      <c r="B109" s="41"/>
      <c r="C109" s="41"/>
      <c r="D109" s="41"/>
      <c r="E109" s="41"/>
      <c r="F109" s="41"/>
      <c r="G109" s="41"/>
      <c r="H109" s="41"/>
      <c r="I109" s="41"/>
      <c r="J109" s="41"/>
      <c r="K109" s="41"/>
      <c r="L109" s="41"/>
      <c r="M109" s="41"/>
    </row>
    <row r="110" spans="1:13">
      <c r="A110" s="55"/>
      <c r="B110" s="56"/>
      <c r="C110" s="56"/>
      <c r="D110" s="56"/>
      <c r="E110" s="56"/>
      <c r="F110" s="56"/>
      <c r="G110" s="56"/>
      <c r="H110" s="56"/>
      <c r="I110" s="57"/>
      <c r="J110" s="56"/>
      <c r="K110" s="56"/>
      <c r="L110" s="56"/>
      <c r="M110" s="56"/>
    </row>
    <row r="111" spans="1:13">
      <c r="A111" s="46"/>
      <c r="B111" s="41"/>
      <c r="C111" s="41"/>
      <c r="D111" s="41"/>
      <c r="E111" s="41"/>
      <c r="F111" s="41"/>
      <c r="G111" s="41"/>
      <c r="H111" s="41"/>
      <c r="I111" s="47"/>
      <c r="J111" s="41"/>
      <c r="K111" s="41"/>
      <c r="L111" s="41"/>
      <c r="M111" s="41"/>
    </row>
    <row r="112" spans="1:13" s="43" customFormat="1" ht="14.1" customHeight="1">
      <c r="A112" s="45"/>
      <c r="B112" s="44"/>
      <c r="C112" s="479"/>
      <c r="D112" s="479"/>
      <c r="E112" s="479"/>
      <c r="F112" s="479"/>
      <c r="G112" s="479"/>
      <c r="H112" s="479"/>
      <c r="I112" s="479"/>
      <c r="J112" s="479"/>
      <c r="K112" s="479"/>
      <c r="L112" s="479"/>
      <c r="M112" s="479"/>
    </row>
    <row r="113" spans="1:13" s="44" customFormat="1" ht="11.25" customHeight="1">
      <c r="A113" s="45"/>
      <c r="C113" s="58"/>
      <c r="D113" s="58"/>
      <c r="E113" s="58"/>
      <c r="F113" s="58"/>
      <c r="G113" s="58"/>
      <c r="H113" s="58"/>
      <c r="I113" s="58"/>
      <c r="J113" s="58"/>
      <c r="K113" s="58"/>
      <c r="L113" s="58"/>
      <c r="M113" s="58"/>
    </row>
    <row r="114" spans="1:13" s="44" customFormat="1" ht="11.25" customHeight="1">
      <c r="A114" s="45"/>
      <c r="C114" s="58"/>
      <c r="D114" s="58"/>
      <c r="E114" s="58"/>
      <c r="F114" s="58"/>
      <c r="G114" s="58"/>
      <c r="H114" s="58"/>
      <c r="I114" s="58"/>
      <c r="J114" s="58"/>
      <c r="K114" s="58"/>
      <c r="L114" s="58"/>
      <c r="M114" s="58"/>
    </row>
    <row r="115" spans="1:13" s="43" customFormat="1" ht="11.25" customHeight="1">
      <c r="A115" s="45"/>
      <c r="B115" s="44"/>
      <c r="C115" s="48"/>
      <c r="D115" s="44"/>
      <c r="E115" s="48"/>
      <c r="F115" s="44"/>
      <c r="G115" s="48"/>
      <c r="H115" s="44"/>
      <c r="I115" s="48"/>
      <c r="J115" s="44"/>
      <c r="K115" s="48"/>
      <c r="L115" s="44"/>
      <c r="M115" s="48"/>
    </row>
    <row r="116" spans="1:13">
      <c r="A116" s="49"/>
      <c r="B116" s="41"/>
      <c r="C116" s="41"/>
      <c r="D116" s="41"/>
      <c r="E116" s="41"/>
      <c r="F116" s="41"/>
      <c r="G116" s="41"/>
      <c r="H116" s="41"/>
      <c r="I116" s="41"/>
      <c r="J116" s="41"/>
      <c r="K116" s="41"/>
      <c r="L116" s="41"/>
      <c r="M116" s="41"/>
    </row>
    <row r="117" spans="1:13">
      <c r="A117" s="50"/>
      <c r="B117" s="42"/>
      <c r="C117" s="40"/>
      <c r="D117" s="41"/>
      <c r="E117" s="40"/>
      <c r="F117" s="42"/>
      <c r="G117" s="40"/>
      <c r="H117" s="41"/>
      <c r="I117" s="40"/>
      <c r="J117" s="42"/>
      <c r="K117" s="40"/>
      <c r="L117" s="41"/>
      <c r="M117" s="40"/>
    </row>
    <row r="118" spans="1:13" ht="25.5" customHeight="1">
      <c r="A118" s="51"/>
      <c r="B118" s="42"/>
      <c r="C118" s="41"/>
      <c r="D118" s="41"/>
      <c r="E118" s="41"/>
      <c r="F118" s="42"/>
      <c r="G118" s="41"/>
      <c r="H118" s="41"/>
      <c r="I118" s="41"/>
      <c r="J118" s="42"/>
      <c r="K118" s="41"/>
      <c r="L118" s="41"/>
      <c r="M118" s="41"/>
    </row>
    <row r="119" spans="1:13">
      <c r="A119" s="52"/>
      <c r="B119" s="42"/>
      <c r="C119" s="41"/>
      <c r="D119" s="41"/>
      <c r="E119" s="41"/>
      <c r="F119" s="42"/>
      <c r="G119" s="41"/>
      <c r="H119" s="41"/>
      <c r="I119" s="41"/>
      <c r="J119" s="42"/>
      <c r="K119" s="41"/>
      <c r="L119" s="41"/>
      <c r="M119" s="41"/>
    </row>
    <row r="120" spans="1:13">
      <c r="A120" s="49"/>
      <c r="B120" s="41"/>
      <c r="C120" s="41"/>
      <c r="D120" s="41"/>
      <c r="E120" s="41"/>
      <c r="F120" s="41"/>
      <c r="G120" s="41"/>
      <c r="H120" s="41"/>
      <c r="I120" s="41"/>
      <c r="J120" s="41"/>
      <c r="K120" s="41"/>
      <c r="L120" s="41"/>
      <c r="M120" s="41"/>
    </row>
    <row r="121" spans="1:13">
      <c r="A121" s="49"/>
      <c r="B121" s="41"/>
      <c r="C121" s="41"/>
      <c r="D121" s="41"/>
      <c r="E121" s="41"/>
      <c r="F121" s="41"/>
      <c r="G121" s="41"/>
      <c r="H121" s="41"/>
      <c r="I121" s="41"/>
      <c r="J121" s="41"/>
      <c r="K121" s="41"/>
      <c r="L121" s="41"/>
      <c r="M121" s="41"/>
    </row>
    <row r="122" spans="1:13" ht="12.75" customHeight="1">
      <c r="A122" s="50"/>
      <c r="B122" s="42"/>
      <c r="C122" s="41"/>
      <c r="D122" s="41"/>
      <c r="E122" s="41"/>
      <c r="F122" s="42"/>
      <c r="G122" s="41"/>
      <c r="H122" s="41"/>
      <c r="I122" s="41"/>
      <c r="J122" s="42"/>
      <c r="K122" s="41"/>
      <c r="L122" s="41"/>
      <c r="M122" s="41"/>
    </row>
    <row r="123" spans="1:13" ht="25.5" customHeight="1">
      <c r="A123" s="51"/>
      <c r="B123" s="42"/>
      <c r="C123" s="41"/>
      <c r="D123" s="41"/>
      <c r="E123" s="41"/>
      <c r="F123" s="42"/>
      <c r="G123" s="41"/>
      <c r="H123" s="41"/>
      <c r="I123" s="41"/>
      <c r="J123" s="42"/>
      <c r="K123" s="41"/>
      <c r="L123" s="41"/>
      <c r="M123" s="41"/>
    </row>
    <row r="124" spans="1:13" ht="12.75" customHeight="1">
      <c r="A124" s="50"/>
      <c r="B124" s="42"/>
      <c r="C124" s="41"/>
      <c r="D124" s="41"/>
      <c r="E124" s="41"/>
      <c r="F124" s="42"/>
      <c r="G124" s="41"/>
      <c r="H124" s="41"/>
      <c r="I124" s="41"/>
      <c r="J124" s="42"/>
      <c r="K124" s="41"/>
      <c r="L124" s="41"/>
      <c r="M124" s="41"/>
    </row>
    <row r="125" spans="1:13">
      <c r="A125" s="52"/>
      <c r="B125" s="42"/>
      <c r="C125" s="41"/>
      <c r="D125" s="41"/>
      <c r="E125" s="41"/>
      <c r="F125" s="42"/>
      <c r="G125" s="41"/>
      <c r="H125" s="41"/>
      <c r="I125" s="41"/>
      <c r="J125" s="42"/>
      <c r="K125" s="41"/>
      <c r="L125" s="41"/>
      <c r="M125" s="41"/>
    </row>
    <row r="126" spans="1:13">
      <c r="A126" s="46"/>
      <c r="B126" s="41"/>
      <c r="C126" s="41"/>
      <c r="D126" s="41"/>
      <c r="E126" s="41"/>
      <c r="F126" s="41"/>
      <c r="G126" s="41"/>
      <c r="H126" s="41"/>
      <c r="I126" s="41"/>
      <c r="J126" s="41"/>
      <c r="K126" s="41"/>
      <c r="L126" s="41"/>
      <c r="M126" s="41"/>
    </row>
    <row r="127" spans="1:13" ht="12.75" customHeight="1">
      <c r="A127" s="46"/>
      <c r="B127" s="41"/>
      <c r="C127" s="41"/>
      <c r="D127" s="41"/>
      <c r="E127" s="41"/>
      <c r="F127" s="41"/>
      <c r="G127" s="41"/>
      <c r="H127" s="41"/>
      <c r="I127" s="41"/>
      <c r="J127" s="41"/>
      <c r="K127" s="41"/>
      <c r="L127" s="41"/>
      <c r="M127" s="41"/>
    </row>
    <row r="128" spans="1:13">
      <c r="A128" s="46"/>
      <c r="B128" s="41"/>
      <c r="C128" s="41"/>
      <c r="D128" s="41"/>
      <c r="E128" s="41"/>
      <c r="F128" s="41"/>
      <c r="G128" s="41"/>
      <c r="H128" s="41"/>
      <c r="I128" s="41"/>
      <c r="J128" s="41"/>
      <c r="K128" s="41"/>
      <c r="L128" s="41"/>
      <c r="M128" s="41"/>
    </row>
    <row r="129" spans="1:13">
      <c r="A129" s="46"/>
      <c r="B129" s="41"/>
      <c r="C129" s="41"/>
      <c r="D129" s="41"/>
      <c r="E129" s="41"/>
      <c r="F129" s="41"/>
      <c r="G129" s="41"/>
      <c r="H129" s="41"/>
      <c r="I129" s="41"/>
      <c r="J129" s="41"/>
      <c r="K129" s="41"/>
      <c r="L129" s="41"/>
      <c r="M129" s="41"/>
    </row>
    <row r="130" spans="1:13">
      <c r="A130" s="46"/>
      <c r="B130" s="41"/>
      <c r="C130" s="41"/>
      <c r="D130" s="41"/>
      <c r="E130" s="41"/>
      <c r="F130" s="41"/>
      <c r="G130" s="41"/>
      <c r="H130" s="41"/>
      <c r="I130" s="41"/>
      <c r="J130" s="41"/>
      <c r="K130" s="41"/>
      <c r="L130" s="41"/>
      <c r="M130" s="41"/>
    </row>
    <row r="131" spans="1:13" ht="25.5" customHeight="1">
      <c r="A131" s="53"/>
      <c r="B131" s="42"/>
      <c r="C131" s="41"/>
      <c r="D131" s="41"/>
      <c r="E131" s="41"/>
      <c r="F131" s="42"/>
      <c r="G131" s="41"/>
      <c r="H131" s="41"/>
      <c r="I131" s="41"/>
      <c r="J131" s="42"/>
      <c r="K131" s="41"/>
      <c r="L131" s="41"/>
      <c r="M131" s="41"/>
    </row>
    <row r="132" spans="1:13" ht="12.75" customHeight="1">
      <c r="A132" s="46"/>
      <c r="B132" s="41"/>
      <c r="C132" s="41"/>
      <c r="D132" s="41"/>
      <c r="E132" s="41"/>
      <c r="F132" s="41"/>
      <c r="G132" s="41"/>
      <c r="H132" s="41"/>
      <c r="I132" s="41"/>
      <c r="J132" s="41"/>
      <c r="K132" s="41"/>
      <c r="L132" s="41"/>
      <c r="M132" s="41"/>
    </row>
    <row r="133" spans="1:13" ht="38.25" customHeight="1">
      <c r="A133" s="53"/>
      <c r="B133" s="41"/>
      <c r="C133" s="41"/>
      <c r="D133" s="41"/>
      <c r="E133" s="41"/>
      <c r="F133" s="41"/>
      <c r="G133" s="41"/>
      <c r="H133" s="41"/>
      <c r="I133" s="41"/>
      <c r="J133" s="41"/>
      <c r="K133" s="41"/>
      <c r="L133" s="41"/>
      <c r="M133" s="41"/>
    </row>
    <row r="134" spans="1:13" ht="25.5" customHeight="1">
      <c r="A134" s="54"/>
      <c r="B134" s="41"/>
      <c r="C134" s="41"/>
      <c r="D134" s="41"/>
      <c r="E134" s="41"/>
      <c r="F134" s="41"/>
      <c r="G134" s="41"/>
      <c r="H134" s="41"/>
      <c r="I134" s="41"/>
      <c r="J134" s="41"/>
      <c r="K134" s="41"/>
      <c r="L134" s="41"/>
      <c r="M134" s="41"/>
    </row>
    <row r="135" spans="1:13" ht="12.75" customHeight="1">
      <c r="A135" s="54"/>
      <c r="B135" s="41"/>
      <c r="C135" s="41"/>
      <c r="D135" s="41"/>
      <c r="E135" s="41"/>
      <c r="F135" s="41"/>
      <c r="G135" s="41"/>
      <c r="H135" s="41"/>
      <c r="I135" s="41"/>
      <c r="J135" s="41"/>
      <c r="K135" s="41"/>
      <c r="L135" s="41"/>
      <c r="M135" s="41"/>
    </row>
    <row r="136" spans="1:13" ht="12.75" customHeight="1">
      <c r="A136" s="53"/>
      <c r="B136" s="42"/>
      <c r="C136" s="41"/>
      <c r="D136" s="41"/>
      <c r="E136" s="41"/>
      <c r="F136" s="41"/>
      <c r="G136" s="41"/>
      <c r="H136" s="41"/>
      <c r="I136" s="41"/>
      <c r="J136" s="41"/>
      <c r="K136" s="41"/>
      <c r="L136" s="41"/>
      <c r="M136" s="41"/>
    </row>
    <row r="137" spans="1:13">
      <c r="A137" s="53"/>
      <c r="B137" s="42"/>
      <c r="C137" s="41"/>
      <c r="D137" s="41"/>
      <c r="E137" s="41"/>
      <c r="F137" s="41"/>
      <c r="G137" s="41"/>
      <c r="H137" s="41"/>
      <c r="I137" s="41"/>
      <c r="J137" s="41"/>
      <c r="K137" s="41"/>
      <c r="L137" s="41"/>
      <c r="M137" s="41"/>
    </row>
    <row r="138" spans="1:13">
      <c r="A138" s="49"/>
      <c r="B138" s="42"/>
      <c r="C138" s="41"/>
      <c r="D138" s="41"/>
      <c r="E138" s="41"/>
      <c r="F138" s="42"/>
      <c r="G138" s="41"/>
      <c r="H138" s="41"/>
      <c r="I138" s="41"/>
      <c r="J138" s="42"/>
      <c r="K138" s="41"/>
      <c r="L138" s="41"/>
      <c r="M138" s="41"/>
    </row>
    <row r="139" spans="1:13" ht="25.5" customHeight="1">
      <c r="A139" s="51"/>
      <c r="B139" s="41"/>
      <c r="C139" s="41"/>
      <c r="D139" s="41"/>
      <c r="E139" s="41"/>
      <c r="F139" s="41"/>
      <c r="G139" s="41"/>
      <c r="H139" s="41"/>
      <c r="I139" s="41"/>
      <c r="J139" s="41"/>
      <c r="K139" s="41"/>
      <c r="L139" s="41"/>
      <c r="M139" s="41"/>
    </row>
    <row r="140" spans="1:13">
      <c r="A140" s="50"/>
      <c r="B140" s="41"/>
      <c r="C140" s="41"/>
      <c r="D140" s="41"/>
      <c r="E140" s="41"/>
      <c r="F140" s="41"/>
      <c r="G140" s="41"/>
      <c r="H140" s="41"/>
      <c r="I140" s="41"/>
      <c r="J140" s="41"/>
      <c r="K140" s="41"/>
      <c r="L140" s="41"/>
      <c r="M140" s="41"/>
    </row>
    <row r="141" spans="1:13">
      <c r="A141" s="51"/>
      <c r="B141" s="42"/>
      <c r="C141" s="41"/>
      <c r="D141" s="41"/>
      <c r="E141" s="41"/>
      <c r="F141" s="42"/>
      <c r="G141" s="41"/>
      <c r="H141" s="41"/>
      <c r="I141" s="41"/>
      <c r="J141" s="42"/>
      <c r="K141" s="41"/>
      <c r="L141" s="41"/>
      <c r="M141" s="41"/>
    </row>
    <row r="142" spans="1:13" ht="12.75" customHeight="1">
      <c r="A142" s="51"/>
      <c r="B142" s="42"/>
      <c r="C142" s="41"/>
      <c r="D142" s="41"/>
      <c r="E142" s="41"/>
      <c r="F142" s="42"/>
      <c r="G142" s="41"/>
      <c r="H142" s="41"/>
      <c r="I142" s="41"/>
      <c r="J142" s="42"/>
      <c r="K142" s="41"/>
      <c r="L142" s="41"/>
      <c r="M142" s="41"/>
    </row>
    <row r="143" spans="1:13" ht="13.5" customHeight="1">
      <c r="A143" s="49"/>
      <c r="B143" s="41"/>
      <c r="C143" s="40"/>
      <c r="D143" s="41"/>
      <c r="E143" s="40"/>
      <c r="F143" s="40"/>
      <c r="G143" s="40"/>
      <c r="H143" s="40"/>
      <c r="I143" s="40"/>
      <c r="J143" s="40"/>
      <c r="K143" s="40"/>
      <c r="L143" s="40"/>
      <c r="M143" s="40"/>
    </row>
  </sheetData>
  <mergeCells count="4">
    <mergeCell ref="C3:M3"/>
    <mergeCell ref="C41:M41"/>
    <mergeCell ref="C77:M77"/>
    <mergeCell ref="C112:M112"/>
  </mergeCells>
  <printOptions horizontalCentered="1"/>
  <pageMargins left="0.5" right="0.5" top="0.75" bottom="0.5" header="0.3" footer="0.3"/>
  <pageSetup scale="9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03"/>
  <sheetViews>
    <sheetView zoomScaleNormal="100" zoomScaleSheetLayoutView="100" workbookViewId="0">
      <pane xSplit="1" ySplit="3" topLeftCell="B4" activePane="bottomRight" state="frozen"/>
      <selection activeCell="T52" sqref="T52"/>
      <selection pane="topRight" activeCell="T52" sqref="T52"/>
      <selection pane="bottomLeft" activeCell="T52" sqref="T52"/>
      <selection pane="bottomRight"/>
    </sheetView>
  </sheetViews>
  <sheetFormatPr defaultColWidth="9.140625" defaultRowHeight="15" outlineLevelRow="1" outlineLevelCol="1"/>
  <cols>
    <col min="1" max="1" width="48.7109375" style="7" customWidth="1"/>
    <col min="2" max="2" width="10.42578125" style="65" bestFit="1" customWidth="1"/>
    <col min="3" max="3" width="9.28515625" style="65" bestFit="1" customWidth="1" outlineLevel="1"/>
    <col min="4" max="4" width="9.28515625" style="27" bestFit="1" customWidth="1" outlineLevel="1"/>
    <col min="5" max="5" width="9.140625" style="27" outlineLevel="1"/>
    <col min="6" max="6" width="9.140625" style="2" outlineLevel="1"/>
    <col min="7" max="7" width="10.42578125" style="2" bestFit="1" customWidth="1"/>
    <col min="8" max="9" width="9.140625" style="2"/>
    <col min="10" max="16384" width="9.140625" style="13"/>
  </cols>
  <sheetData>
    <row r="1" spans="1:10">
      <c r="A1" s="163" t="s">
        <v>200</v>
      </c>
      <c r="B1" s="28"/>
      <c r="C1" s="28"/>
      <c r="D1" s="28"/>
      <c r="E1" s="28"/>
    </row>
    <row r="2" spans="1:10">
      <c r="A2" s="101" t="s">
        <v>178</v>
      </c>
      <c r="B2" s="391" t="s">
        <v>224</v>
      </c>
      <c r="C2" s="391" t="s">
        <v>224</v>
      </c>
      <c r="D2" s="391" t="s">
        <v>224</v>
      </c>
      <c r="E2" s="391" t="s">
        <v>224</v>
      </c>
      <c r="F2" s="391" t="s">
        <v>224</v>
      </c>
      <c r="G2" s="391" t="s">
        <v>224</v>
      </c>
    </row>
    <row r="3" spans="1:10">
      <c r="A3" s="100"/>
      <c r="B3" s="162">
        <v>2016</v>
      </c>
      <c r="C3" s="162" t="s">
        <v>34</v>
      </c>
      <c r="D3" s="108" t="s">
        <v>33</v>
      </c>
      <c r="E3" s="108" t="s">
        <v>40</v>
      </c>
      <c r="F3" s="108" t="s">
        <v>221</v>
      </c>
      <c r="G3" s="187">
        <v>2017</v>
      </c>
      <c r="H3" s="162" t="s">
        <v>222</v>
      </c>
      <c r="I3" s="108" t="s">
        <v>223</v>
      </c>
      <c r="J3" s="108" t="s">
        <v>246</v>
      </c>
    </row>
    <row r="4" spans="1:10">
      <c r="A4" s="341" t="s">
        <v>195</v>
      </c>
      <c r="B4" s="343"/>
      <c r="C4" s="343"/>
      <c r="D4" s="344"/>
      <c r="E4" s="344"/>
      <c r="F4" s="344"/>
      <c r="G4" s="409"/>
      <c r="H4" s="343"/>
      <c r="I4" s="345"/>
      <c r="J4" s="345"/>
    </row>
    <row r="5" spans="1:10">
      <c r="A5" s="141" t="s">
        <v>156</v>
      </c>
      <c r="B5" s="254">
        <v>949.67</v>
      </c>
      <c r="C5" s="254">
        <v>251.62</v>
      </c>
      <c r="D5" s="255">
        <v>273.04000000000002</v>
      </c>
      <c r="E5" s="174">
        <v>274.10000000000002</v>
      </c>
      <c r="F5" s="174">
        <v>312.43</v>
      </c>
      <c r="G5" s="448">
        <v>1111.19</v>
      </c>
      <c r="H5" s="254">
        <v>308.39</v>
      </c>
      <c r="I5" s="255">
        <v>310.89999999999998</v>
      </c>
      <c r="J5" s="255">
        <v>320.60000000000002</v>
      </c>
    </row>
    <row r="6" spans="1:10">
      <c r="A6" s="141" t="s">
        <v>157</v>
      </c>
      <c r="B6" s="254">
        <v>272</v>
      </c>
      <c r="C6" s="254">
        <v>68.14</v>
      </c>
      <c r="D6" s="255">
        <v>69.31</v>
      </c>
      <c r="E6" s="174">
        <v>70.38</v>
      </c>
      <c r="F6" s="174">
        <v>78.459999999999994</v>
      </c>
      <c r="G6" s="254">
        <v>286.29000000000002</v>
      </c>
      <c r="H6" s="254">
        <v>78.099999999999994</v>
      </c>
      <c r="I6" s="255">
        <v>77.430000000000007</v>
      </c>
      <c r="J6" s="255">
        <v>78.7</v>
      </c>
    </row>
    <row r="7" spans="1:10">
      <c r="A7" s="141" t="s">
        <v>31</v>
      </c>
      <c r="B7" s="254">
        <v>245.39</v>
      </c>
      <c r="C7" s="254">
        <v>57.18</v>
      </c>
      <c r="D7" s="255">
        <v>61.6</v>
      </c>
      <c r="E7" s="174">
        <v>59.01</v>
      </c>
      <c r="F7" s="174">
        <v>67.39</v>
      </c>
      <c r="G7" s="254">
        <v>245.18</v>
      </c>
      <c r="H7" s="254">
        <v>59.07</v>
      </c>
      <c r="I7" s="255">
        <v>64.400000000000006</v>
      </c>
      <c r="J7" s="255">
        <v>64.599999999999994</v>
      </c>
    </row>
    <row r="8" spans="1:10">
      <c r="A8" s="141" t="s">
        <v>158</v>
      </c>
      <c r="B8" s="254">
        <v>111.37</v>
      </c>
      <c r="C8" s="254">
        <v>33.53</v>
      </c>
      <c r="D8" s="255">
        <v>37.18</v>
      </c>
      <c r="E8" s="174">
        <v>36.03</v>
      </c>
      <c r="F8" s="174">
        <v>39.71</v>
      </c>
      <c r="G8" s="254">
        <v>146.46</v>
      </c>
      <c r="H8" s="254">
        <v>39.53</v>
      </c>
      <c r="I8" s="255">
        <v>41.33</v>
      </c>
      <c r="J8" s="255">
        <v>43.9</v>
      </c>
    </row>
    <row r="9" spans="1:10">
      <c r="A9" s="141" t="s">
        <v>28</v>
      </c>
      <c r="B9" s="254">
        <v>1924.36</v>
      </c>
      <c r="C9" s="254">
        <v>393.87</v>
      </c>
      <c r="D9" s="255">
        <v>450.21</v>
      </c>
      <c r="E9" s="174">
        <v>506.37</v>
      </c>
      <c r="F9" s="174">
        <v>704.43</v>
      </c>
      <c r="G9" s="254">
        <v>2054.87</v>
      </c>
      <c r="H9" s="254">
        <v>400.2</v>
      </c>
      <c r="I9" s="255">
        <v>536.66</v>
      </c>
      <c r="J9" s="255">
        <v>598.29999999999995</v>
      </c>
    </row>
    <row r="10" spans="1:10">
      <c r="A10" s="141" t="s">
        <v>27</v>
      </c>
      <c r="B10" s="254">
        <v>1103.4000000000001</v>
      </c>
      <c r="C10" s="254">
        <v>233.8</v>
      </c>
      <c r="D10" s="255">
        <v>261.70999999999998</v>
      </c>
      <c r="E10" s="174">
        <v>290.17</v>
      </c>
      <c r="F10" s="174">
        <v>318.19</v>
      </c>
      <c r="G10" s="254">
        <v>1103.8</v>
      </c>
      <c r="H10" s="254">
        <v>267.67</v>
      </c>
      <c r="I10" s="255">
        <v>269.64</v>
      </c>
      <c r="J10" s="255">
        <v>294.89999999999998</v>
      </c>
    </row>
    <row r="11" spans="1:10">
      <c r="A11" s="141" t="s">
        <v>159</v>
      </c>
      <c r="B11" s="254">
        <v>443.1</v>
      </c>
      <c r="C11" s="254">
        <v>82.36</v>
      </c>
      <c r="D11" s="255">
        <v>101.62</v>
      </c>
      <c r="E11" s="174">
        <v>107.1</v>
      </c>
      <c r="F11" s="174">
        <v>151.87</v>
      </c>
      <c r="G11" s="254">
        <v>442.95</v>
      </c>
      <c r="H11" s="254">
        <v>106.02</v>
      </c>
      <c r="I11" s="255">
        <v>118.26</v>
      </c>
      <c r="J11" s="255">
        <v>130.4</v>
      </c>
    </row>
    <row r="12" spans="1:10">
      <c r="A12" s="193" t="s">
        <v>29</v>
      </c>
      <c r="B12" s="257">
        <v>50.23</v>
      </c>
      <c r="C12" s="257">
        <v>12.71</v>
      </c>
      <c r="D12" s="238">
        <v>11.37</v>
      </c>
      <c r="E12" s="175">
        <v>14.19</v>
      </c>
      <c r="F12" s="175">
        <v>9.9700000000000006</v>
      </c>
      <c r="G12" s="257">
        <v>48.24</v>
      </c>
      <c r="H12" s="257">
        <v>9.76</v>
      </c>
      <c r="I12" s="238">
        <v>14.27</v>
      </c>
      <c r="J12" s="238">
        <v>12</v>
      </c>
    </row>
    <row r="13" spans="1:10" s="9" customFormat="1">
      <c r="A13" s="195" t="s">
        <v>160</v>
      </c>
      <c r="B13" s="258">
        <v>5099.62</v>
      </c>
      <c r="C13" s="259">
        <v>1133.21</v>
      </c>
      <c r="D13" s="260">
        <v>1266.04</v>
      </c>
      <c r="E13" s="260">
        <v>1357.34</v>
      </c>
      <c r="F13" s="260">
        <v>1682.46</v>
      </c>
      <c r="G13" s="258">
        <v>5439.05</v>
      </c>
      <c r="H13" s="259">
        <v>1268.73</v>
      </c>
      <c r="I13" s="260">
        <f>SUM(I5:I12)</f>
        <v>1432.89</v>
      </c>
      <c r="J13" s="260">
        <f>SUM(J5:J12)</f>
        <v>1543.4</v>
      </c>
    </row>
    <row r="14" spans="1:10">
      <c r="A14" s="141" t="s">
        <v>37</v>
      </c>
      <c r="B14" s="261">
        <v>5970.4</v>
      </c>
      <c r="C14" s="254">
        <v>1505.99</v>
      </c>
      <c r="D14" s="255">
        <v>1560.88</v>
      </c>
      <c r="E14" s="174">
        <v>1582.29</v>
      </c>
      <c r="F14" s="174">
        <v>1703.1</v>
      </c>
      <c r="G14" s="261">
        <v>6352.33</v>
      </c>
      <c r="H14" s="254">
        <v>1581.49</v>
      </c>
      <c r="I14" s="255">
        <v>1707.5</v>
      </c>
      <c r="J14" s="255">
        <f>+'Segment Results'!C9</f>
        <v>1737.3</v>
      </c>
    </row>
    <row r="15" spans="1:10">
      <c r="A15" s="141" t="s">
        <v>132</v>
      </c>
      <c r="B15" s="261">
        <f t="shared" ref="B15:D15" si="0">+B13+B14</f>
        <v>11070.02</v>
      </c>
      <c r="C15" s="254">
        <f t="shared" si="0"/>
        <v>2639.2</v>
      </c>
      <c r="D15" s="253">
        <f t="shared" si="0"/>
        <v>2826.92</v>
      </c>
      <c r="E15" s="174">
        <f>+E13+E14</f>
        <v>2939.63</v>
      </c>
      <c r="F15" s="174">
        <f>+F13+F14</f>
        <v>3385.56</v>
      </c>
      <c r="G15" s="261">
        <f t="shared" ref="G15:I15" si="1">+G13+G14</f>
        <v>11791.380000000001</v>
      </c>
      <c r="H15" s="254">
        <f t="shared" si="1"/>
        <v>2850.2200000000003</v>
      </c>
      <c r="I15" s="253">
        <f t="shared" si="1"/>
        <v>3140.3900000000003</v>
      </c>
      <c r="J15" s="253">
        <f t="shared" ref="J15" si="2">+J13+J14</f>
        <v>3280.7</v>
      </c>
    </row>
    <row r="16" spans="1:10">
      <c r="A16" s="141"/>
      <c r="B16" s="261"/>
      <c r="C16" s="254"/>
      <c r="D16" s="255"/>
      <c r="E16" s="174"/>
      <c r="F16" s="174"/>
      <c r="G16" s="261"/>
      <c r="H16" s="254"/>
      <c r="I16" s="255"/>
      <c r="J16" s="255"/>
    </row>
    <row r="17" spans="1:10">
      <c r="A17" s="341" t="s">
        <v>20</v>
      </c>
      <c r="B17" s="346"/>
      <c r="C17" s="347"/>
      <c r="D17" s="348"/>
      <c r="E17" s="349"/>
      <c r="F17" s="349"/>
      <c r="G17" s="346"/>
      <c r="H17" s="347"/>
      <c r="I17" s="348"/>
      <c r="J17" s="348"/>
    </row>
    <row r="18" spans="1:10">
      <c r="A18" s="141" t="s">
        <v>156</v>
      </c>
      <c r="B18" s="254">
        <v>1116.26</v>
      </c>
      <c r="C18" s="254">
        <v>259.33</v>
      </c>
      <c r="D18" s="255">
        <v>280.67</v>
      </c>
      <c r="E18" s="174">
        <v>294.77</v>
      </c>
      <c r="F18" s="174">
        <v>332.6</v>
      </c>
      <c r="G18" s="254">
        <v>1167.3599999999999</v>
      </c>
      <c r="H18" s="254">
        <v>334.94</v>
      </c>
      <c r="I18" s="255">
        <v>377.53</v>
      </c>
      <c r="J18" s="255">
        <v>337.6</v>
      </c>
    </row>
    <row r="19" spans="1:10">
      <c r="A19" s="141" t="s">
        <v>157</v>
      </c>
      <c r="B19" s="254">
        <v>148.97999999999999</v>
      </c>
      <c r="C19" s="254">
        <v>35.9</v>
      </c>
      <c r="D19" s="255">
        <v>40.92</v>
      </c>
      <c r="E19" s="174">
        <v>43.43</v>
      </c>
      <c r="F19" s="174">
        <v>48.46</v>
      </c>
      <c r="G19" s="254">
        <v>168.71</v>
      </c>
      <c r="H19" s="254">
        <v>45.2</v>
      </c>
      <c r="I19" s="255">
        <v>47.61</v>
      </c>
      <c r="J19" s="255">
        <v>44.2</v>
      </c>
    </row>
    <row r="20" spans="1:10">
      <c r="A20" s="141" t="s">
        <v>31</v>
      </c>
      <c r="B20" s="254">
        <v>148.86000000000001</v>
      </c>
      <c r="C20" s="254">
        <v>32.51</v>
      </c>
      <c r="D20" s="255">
        <v>37.229999999999997</v>
      </c>
      <c r="E20" s="174">
        <v>39.46</v>
      </c>
      <c r="F20" s="174">
        <v>55.88</v>
      </c>
      <c r="G20" s="254">
        <v>165.08</v>
      </c>
      <c r="H20" s="254">
        <v>41.06</v>
      </c>
      <c r="I20" s="255">
        <v>43.2</v>
      </c>
      <c r="J20" s="255">
        <v>43.2</v>
      </c>
    </row>
    <row r="21" spans="1:10">
      <c r="A21" s="141" t="s">
        <v>158</v>
      </c>
      <c r="B21" s="254">
        <v>11.14</v>
      </c>
      <c r="C21" s="254">
        <v>2.88</v>
      </c>
      <c r="D21" s="255">
        <v>2.68</v>
      </c>
      <c r="E21" s="174">
        <v>2.31</v>
      </c>
      <c r="F21" s="174">
        <v>3.12</v>
      </c>
      <c r="G21" s="254">
        <v>10.99</v>
      </c>
      <c r="H21" s="254">
        <v>2.29</v>
      </c>
      <c r="I21" s="255">
        <v>2.36</v>
      </c>
      <c r="J21" s="255">
        <v>2.4</v>
      </c>
    </row>
    <row r="22" spans="1:10">
      <c r="A22" s="141" t="s">
        <v>28</v>
      </c>
      <c r="B22" s="254">
        <v>411.01</v>
      </c>
      <c r="C22" s="254">
        <v>74.930000000000007</v>
      </c>
      <c r="D22" s="255">
        <v>88.08</v>
      </c>
      <c r="E22" s="174">
        <v>105.37</v>
      </c>
      <c r="F22" s="174">
        <v>178.07</v>
      </c>
      <c r="G22" s="254">
        <v>446.45</v>
      </c>
      <c r="H22" s="254">
        <v>100.59</v>
      </c>
      <c r="I22" s="255">
        <v>106.29</v>
      </c>
      <c r="J22" s="255">
        <v>123.3</v>
      </c>
    </row>
    <row r="23" spans="1:10">
      <c r="A23" s="141" t="s">
        <v>27</v>
      </c>
      <c r="B23" s="254">
        <v>334.4</v>
      </c>
      <c r="C23" s="254">
        <v>67.3</v>
      </c>
      <c r="D23" s="255">
        <v>94.06</v>
      </c>
      <c r="E23" s="174">
        <v>83.94</v>
      </c>
      <c r="F23" s="174">
        <v>151.84</v>
      </c>
      <c r="G23" s="254">
        <v>397.13</v>
      </c>
      <c r="H23" s="254">
        <v>78.239999999999995</v>
      </c>
      <c r="I23" s="255">
        <v>98.08</v>
      </c>
      <c r="J23" s="255">
        <v>103.7</v>
      </c>
    </row>
    <row r="24" spans="1:10">
      <c r="A24" s="141" t="s">
        <v>159</v>
      </c>
      <c r="B24" s="254">
        <v>2.88</v>
      </c>
      <c r="C24" s="254">
        <v>1.82</v>
      </c>
      <c r="D24" s="255">
        <v>1.98</v>
      </c>
      <c r="E24" s="174">
        <v>0.78</v>
      </c>
      <c r="F24" s="174">
        <v>0.86</v>
      </c>
      <c r="G24" s="254">
        <v>5.45</v>
      </c>
      <c r="H24" s="254">
        <v>1.22</v>
      </c>
      <c r="I24" s="255">
        <v>1.21</v>
      </c>
      <c r="J24" s="255">
        <v>0.5</v>
      </c>
    </row>
    <row r="25" spans="1:10">
      <c r="A25" s="193" t="s">
        <v>29</v>
      </c>
      <c r="B25" s="257">
        <v>23.61</v>
      </c>
      <c r="C25" s="257">
        <v>3.76</v>
      </c>
      <c r="D25" s="238">
        <v>5.8</v>
      </c>
      <c r="E25" s="175">
        <v>6.77</v>
      </c>
      <c r="F25" s="175">
        <v>10.199999999999999</v>
      </c>
      <c r="G25" s="257">
        <v>26.58</v>
      </c>
      <c r="H25" s="257">
        <v>5.82</v>
      </c>
      <c r="I25" s="238">
        <v>8.2799999999999994</v>
      </c>
      <c r="J25" s="238">
        <v>5.6</v>
      </c>
    </row>
    <row r="26" spans="1:10" s="9" customFormat="1">
      <c r="A26" s="195" t="s">
        <v>160</v>
      </c>
      <c r="B26" s="258">
        <v>2197.13</v>
      </c>
      <c r="C26" s="259">
        <v>478.43</v>
      </c>
      <c r="D26" s="260">
        <v>551.47</v>
      </c>
      <c r="E26" s="260">
        <v>576.83000000000004</v>
      </c>
      <c r="F26" s="260">
        <v>781.03</v>
      </c>
      <c r="G26" s="258">
        <v>2387.75</v>
      </c>
      <c r="H26" s="259">
        <v>609.37</v>
      </c>
      <c r="I26" s="260">
        <v>684.62</v>
      </c>
      <c r="J26" s="260">
        <f>SUM(J18:J25)</f>
        <v>660.5</v>
      </c>
    </row>
    <row r="27" spans="1:10">
      <c r="A27" s="141" t="s">
        <v>37</v>
      </c>
      <c r="B27" s="254">
        <v>1931.77</v>
      </c>
      <c r="C27" s="254">
        <v>426.2</v>
      </c>
      <c r="D27" s="255">
        <v>464.5</v>
      </c>
      <c r="E27" s="174">
        <v>511.87</v>
      </c>
      <c r="F27" s="174">
        <v>606.45000000000005</v>
      </c>
      <c r="G27" s="254">
        <v>2009.07</v>
      </c>
      <c r="H27" s="254">
        <v>571.89</v>
      </c>
      <c r="I27" s="255">
        <v>630.9</v>
      </c>
      <c r="J27" s="255">
        <f>+'Segment Results'!E9</f>
        <v>670.9</v>
      </c>
    </row>
    <row r="28" spans="1:10">
      <c r="A28" s="141" t="s">
        <v>132</v>
      </c>
      <c r="B28" s="261">
        <f t="shared" ref="B28:D28" si="3">+B26+B27</f>
        <v>4128.8999999999996</v>
      </c>
      <c r="C28" s="254">
        <f t="shared" si="3"/>
        <v>904.63</v>
      </c>
      <c r="D28" s="253">
        <f t="shared" si="3"/>
        <v>1015.97</v>
      </c>
      <c r="E28" s="174">
        <f>+E26+E27</f>
        <v>1088.7</v>
      </c>
      <c r="F28" s="174">
        <f>+F26+F27</f>
        <v>1387.48</v>
      </c>
      <c r="G28" s="261">
        <f t="shared" ref="G28:I28" si="4">+G26+G27</f>
        <v>4396.82</v>
      </c>
      <c r="H28" s="254">
        <f t="shared" si="4"/>
        <v>1181.26</v>
      </c>
      <c r="I28" s="253">
        <f t="shared" si="4"/>
        <v>1315.52</v>
      </c>
      <c r="J28" s="253">
        <f t="shared" ref="J28" si="5">+J26+J27</f>
        <v>1331.4</v>
      </c>
    </row>
    <row r="29" spans="1:10">
      <c r="A29" s="141"/>
      <c r="B29" s="261"/>
      <c r="C29" s="254"/>
      <c r="D29" s="255"/>
      <c r="E29" s="174"/>
      <c r="F29" s="174"/>
      <c r="G29" s="401"/>
      <c r="J29" s="2"/>
    </row>
    <row r="30" spans="1:10">
      <c r="A30" s="341" t="s">
        <v>196</v>
      </c>
      <c r="B30" s="346"/>
      <c r="C30" s="347"/>
      <c r="D30" s="348"/>
      <c r="E30" s="349"/>
      <c r="F30" s="349"/>
      <c r="G30" s="402"/>
      <c r="H30" s="345"/>
      <c r="I30" s="345"/>
      <c r="J30" s="345"/>
    </row>
    <row r="31" spans="1:10">
      <c r="A31" s="141" t="s">
        <v>156</v>
      </c>
      <c r="B31" s="254">
        <v>214.04</v>
      </c>
      <c r="C31" s="254">
        <v>56.39</v>
      </c>
      <c r="D31" s="255">
        <v>59.66</v>
      </c>
      <c r="E31" s="174">
        <v>63.39</v>
      </c>
      <c r="F31" s="174">
        <v>68.08</v>
      </c>
      <c r="G31" s="254">
        <v>247.52</v>
      </c>
      <c r="H31" s="254">
        <v>69.2</v>
      </c>
      <c r="I31" s="255">
        <v>73.75</v>
      </c>
      <c r="J31" s="255">
        <v>71.900000000000006</v>
      </c>
    </row>
    <row r="32" spans="1:10">
      <c r="A32" s="141" t="s">
        <v>157</v>
      </c>
      <c r="B32" s="254">
        <v>74.599999999999994</v>
      </c>
      <c r="C32" s="254">
        <v>19.79</v>
      </c>
      <c r="D32" s="255">
        <v>19.989999999999998</v>
      </c>
      <c r="E32" s="174">
        <v>22.12</v>
      </c>
      <c r="F32" s="174">
        <v>24.26</v>
      </c>
      <c r="G32" s="254">
        <v>86.16</v>
      </c>
      <c r="H32" s="254">
        <v>23.27</v>
      </c>
      <c r="I32" s="255">
        <v>23.03</v>
      </c>
      <c r="J32" s="255">
        <v>22.7</v>
      </c>
    </row>
    <row r="33" spans="1:10">
      <c r="A33" s="141" t="s">
        <v>31</v>
      </c>
      <c r="B33" s="254">
        <v>110.13</v>
      </c>
      <c r="C33" s="254">
        <v>26.76</v>
      </c>
      <c r="D33" s="255">
        <v>30.94</v>
      </c>
      <c r="E33" s="174">
        <v>28.51</v>
      </c>
      <c r="F33" s="174">
        <v>31.16</v>
      </c>
      <c r="G33" s="254">
        <v>117.38</v>
      </c>
      <c r="H33" s="254">
        <v>26.09</v>
      </c>
      <c r="I33" s="255">
        <v>30.77</v>
      </c>
      <c r="J33" s="255">
        <v>26.7</v>
      </c>
    </row>
    <row r="34" spans="1:10" outlineLevel="1">
      <c r="A34" s="141" t="s">
        <v>82</v>
      </c>
      <c r="B34" s="254">
        <v>0</v>
      </c>
      <c r="C34" s="254">
        <v>0</v>
      </c>
      <c r="D34" s="255">
        <v>0</v>
      </c>
      <c r="E34" s="174">
        <v>0</v>
      </c>
      <c r="F34" s="174">
        <v>0</v>
      </c>
      <c r="G34" s="254">
        <v>0</v>
      </c>
      <c r="H34" s="254">
        <v>0</v>
      </c>
      <c r="I34" s="255">
        <v>0.2</v>
      </c>
      <c r="J34" s="255">
        <v>0.2</v>
      </c>
    </row>
    <row r="35" spans="1:10">
      <c r="A35" s="141" t="s">
        <v>28</v>
      </c>
      <c r="B35" s="254">
        <v>312.18</v>
      </c>
      <c r="C35" s="254">
        <v>60.53</v>
      </c>
      <c r="D35" s="255">
        <v>81.61</v>
      </c>
      <c r="E35" s="174">
        <v>88.51</v>
      </c>
      <c r="F35" s="174">
        <v>127.34</v>
      </c>
      <c r="G35" s="254">
        <v>357.98</v>
      </c>
      <c r="H35" s="254">
        <v>71.58</v>
      </c>
      <c r="I35" s="255">
        <v>100.19</v>
      </c>
      <c r="J35" s="255">
        <v>99.4</v>
      </c>
    </row>
    <row r="36" spans="1:10">
      <c r="A36" s="141" t="s">
        <v>27</v>
      </c>
      <c r="B36" s="254">
        <v>261.32</v>
      </c>
      <c r="C36" s="254">
        <v>52.17</v>
      </c>
      <c r="D36" s="255">
        <v>78.3</v>
      </c>
      <c r="E36" s="174">
        <v>80.97</v>
      </c>
      <c r="F36" s="174">
        <v>92.91</v>
      </c>
      <c r="G36" s="254">
        <v>304.33999999999997</v>
      </c>
      <c r="H36" s="254">
        <v>59.24</v>
      </c>
      <c r="I36" s="255">
        <v>68.88</v>
      </c>
      <c r="J36" s="255">
        <v>74</v>
      </c>
    </row>
    <row r="37" spans="1:10">
      <c r="A37" s="141" t="s">
        <v>159</v>
      </c>
      <c r="B37" s="254">
        <v>2.14</v>
      </c>
      <c r="C37" s="254">
        <v>0.6</v>
      </c>
      <c r="D37" s="255">
        <v>0.92</v>
      </c>
      <c r="E37" s="174">
        <v>0.53</v>
      </c>
      <c r="F37" s="174">
        <v>0.13</v>
      </c>
      <c r="G37" s="254">
        <v>2.12</v>
      </c>
      <c r="H37" s="254">
        <v>0.05</v>
      </c>
      <c r="I37" s="255">
        <v>0.3</v>
      </c>
      <c r="J37" s="255">
        <v>0.8</v>
      </c>
    </row>
    <row r="38" spans="1:10">
      <c r="A38" s="193" t="s">
        <v>29</v>
      </c>
      <c r="B38" s="257">
        <v>12.39</v>
      </c>
      <c r="C38" s="257">
        <v>2.2400000000000002</v>
      </c>
      <c r="D38" s="238">
        <v>2.2999999999999998</v>
      </c>
      <c r="E38" s="175">
        <v>1.94</v>
      </c>
      <c r="F38" s="175">
        <v>3.16</v>
      </c>
      <c r="G38" s="257">
        <v>9.6300000000000008</v>
      </c>
      <c r="H38" s="257">
        <v>2.36</v>
      </c>
      <c r="I38" s="238">
        <v>3.62</v>
      </c>
      <c r="J38" s="238">
        <v>2.5</v>
      </c>
    </row>
    <row r="39" spans="1:10" s="9" customFormat="1">
      <c r="A39" s="195" t="s">
        <v>160</v>
      </c>
      <c r="B39" s="258">
        <v>986.8</v>
      </c>
      <c r="C39" s="259">
        <v>218.5</v>
      </c>
      <c r="D39" s="260">
        <v>273.70999999999998</v>
      </c>
      <c r="E39" s="260">
        <v>285.95999999999998</v>
      </c>
      <c r="F39" s="260">
        <v>347.03</v>
      </c>
      <c r="G39" s="258">
        <v>1125.1400000000001</v>
      </c>
      <c r="H39" s="259">
        <v>251.78</v>
      </c>
      <c r="I39" s="260">
        <v>300.79000000000002</v>
      </c>
      <c r="J39" s="260">
        <f>SUM(J31:J38)</f>
        <v>298.20000000000005</v>
      </c>
    </row>
    <row r="40" spans="1:10">
      <c r="A40" s="141" t="s">
        <v>37</v>
      </c>
      <c r="B40" s="254">
        <v>742.73</v>
      </c>
      <c r="C40" s="254">
        <v>184.92</v>
      </c>
      <c r="D40" s="255">
        <v>213.18</v>
      </c>
      <c r="E40" s="174">
        <v>216.07</v>
      </c>
      <c r="F40" s="174">
        <v>244.17</v>
      </c>
      <c r="G40" s="254">
        <v>858.35</v>
      </c>
      <c r="H40" s="254">
        <v>243.68</v>
      </c>
      <c r="I40" s="255">
        <v>237.41</v>
      </c>
      <c r="J40" s="255">
        <f>+'Segment Results'!G9</f>
        <v>231.8</v>
      </c>
    </row>
    <row r="41" spans="1:10">
      <c r="A41" s="141" t="s">
        <v>132</v>
      </c>
      <c r="B41" s="261">
        <f t="shared" ref="B41:D41" si="6">+B39+B40</f>
        <v>1729.53</v>
      </c>
      <c r="C41" s="254">
        <f t="shared" si="6"/>
        <v>403.41999999999996</v>
      </c>
      <c r="D41" s="253">
        <f t="shared" si="6"/>
        <v>486.89</v>
      </c>
      <c r="E41" s="174">
        <f>+E39+E40</f>
        <v>502.03</v>
      </c>
      <c r="F41" s="174">
        <f>+F39+F40</f>
        <v>591.19999999999993</v>
      </c>
      <c r="G41" s="261">
        <f t="shared" ref="G41:I41" si="7">+G39+G40</f>
        <v>1983.4900000000002</v>
      </c>
      <c r="H41" s="254">
        <f t="shared" si="7"/>
        <v>495.46000000000004</v>
      </c>
      <c r="I41" s="253">
        <f t="shared" si="7"/>
        <v>538.20000000000005</v>
      </c>
      <c r="J41" s="253">
        <f t="shared" ref="J41" si="8">+J39+J40</f>
        <v>530</v>
      </c>
    </row>
    <row r="42" spans="1:10">
      <c r="A42" s="141"/>
      <c r="B42" s="261"/>
      <c r="C42" s="254"/>
      <c r="D42" s="255"/>
      <c r="E42" s="174"/>
      <c r="F42" s="174"/>
      <c r="G42" s="401"/>
      <c r="J42" s="2"/>
    </row>
    <row r="43" spans="1:10">
      <c r="A43" s="341" t="s">
        <v>201</v>
      </c>
      <c r="B43" s="346"/>
      <c r="C43" s="347"/>
      <c r="D43" s="348"/>
      <c r="E43" s="349"/>
      <c r="F43" s="349"/>
      <c r="G43" s="402"/>
      <c r="H43" s="345"/>
      <c r="I43" s="345"/>
      <c r="J43" s="345"/>
    </row>
    <row r="44" spans="1:10">
      <c r="A44" s="141" t="s">
        <v>161</v>
      </c>
      <c r="B44" s="254">
        <v>321.01</v>
      </c>
      <c r="C44" s="254">
        <v>74.989999999999995</v>
      </c>
      <c r="D44" s="255">
        <v>74.040000000000006</v>
      </c>
      <c r="E44" s="174">
        <v>80.459999999999994</v>
      </c>
      <c r="F44" s="174">
        <v>87.88</v>
      </c>
      <c r="G44" s="254">
        <v>317.38</v>
      </c>
      <c r="H44" s="254">
        <v>90.05</v>
      </c>
      <c r="I44" s="255">
        <v>86.9</v>
      </c>
      <c r="J44" s="255">
        <v>86.3</v>
      </c>
    </row>
    <row r="45" spans="1:10">
      <c r="A45" s="141" t="s">
        <v>162</v>
      </c>
      <c r="B45" s="254">
        <v>42.7</v>
      </c>
      <c r="C45" s="237">
        <v>11.22</v>
      </c>
      <c r="D45" s="236">
        <v>11.45</v>
      </c>
      <c r="E45" s="174">
        <v>9.1999999999999993</v>
      </c>
      <c r="F45" s="174">
        <v>13.18</v>
      </c>
      <c r="G45" s="254">
        <v>45.03</v>
      </c>
      <c r="H45" s="237">
        <v>8.7200000000000006</v>
      </c>
      <c r="I45" s="236">
        <v>11.87</v>
      </c>
      <c r="J45" s="236">
        <v>6.5</v>
      </c>
    </row>
    <row r="46" spans="1:10">
      <c r="A46" s="193" t="s">
        <v>163</v>
      </c>
      <c r="B46" s="257">
        <v>6.08</v>
      </c>
      <c r="C46" s="257">
        <v>3.3</v>
      </c>
      <c r="D46" s="256">
        <v>7.27</v>
      </c>
      <c r="E46" s="175">
        <v>2.48</v>
      </c>
      <c r="F46" s="175">
        <v>2.14</v>
      </c>
      <c r="G46" s="257">
        <v>15.23</v>
      </c>
      <c r="H46" s="257">
        <v>24.92</v>
      </c>
      <c r="I46" s="256">
        <v>0.1</v>
      </c>
      <c r="J46" s="256">
        <v>0.3</v>
      </c>
    </row>
    <row r="47" spans="1:10">
      <c r="A47" s="195" t="s">
        <v>132</v>
      </c>
      <c r="B47" s="231">
        <v>369.8</v>
      </c>
      <c r="C47" s="241">
        <v>89.5</v>
      </c>
      <c r="D47" s="240">
        <v>92.76</v>
      </c>
      <c r="E47" s="240">
        <f>+E44+E45+E46</f>
        <v>92.14</v>
      </c>
      <c r="F47" s="240">
        <v>103.19</v>
      </c>
      <c r="G47" s="231">
        <v>377.64</v>
      </c>
      <c r="H47" s="241">
        <v>123.69</v>
      </c>
      <c r="I47" s="240">
        <f>SUM(I44:I46)</f>
        <v>98.87</v>
      </c>
      <c r="J47" s="240">
        <f>SUM(J44:J46)</f>
        <v>93.1</v>
      </c>
    </row>
    <row r="48" spans="1:10">
      <c r="A48" s="141"/>
      <c r="B48" s="166"/>
      <c r="C48" s="305"/>
      <c r="D48" s="79"/>
      <c r="E48" s="174"/>
      <c r="F48" s="174"/>
      <c r="G48" s="189"/>
      <c r="J48" s="2"/>
    </row>
    <row r="49" spans="1:10">
      <c r="A49" s="350" t="s">
        <v>198</v>
      </c>
      <c r="B49" s="351"/>
      <c r="C49" s="352"/>
      <c r="D49" s="354"/>
      <c r="E49" s="353"/>
      <c r="F49" s="353"/>
      <c r="G49" s="403"/>
      <c r="H49" s="355"/>
      <c r="I49" s="355"/>
      <c r="J49" s="355"/>
    </row>
    <row r="50" spans="1:10" s="9" customFormat="1">
      <c r="A50" s="195" t="s">
        <v>132</v>
      </c>
      <c r="B50" s="262">
        <v>70.91</v>
      </c>
      <c r="C50" s="263">
        <v>14.22</v>
      </c>
      <c r="D50" s="264">
        <v>17</v>
      </c>
      <c r="E50" s="265">
        <v>16.100000000000001</v>
      </c>
      <c r="F50" s="265">
        <v>32.200000000000003</v>
      </c>
      <c r="G50" s="262">
        <v>79.459999999999994</v>
      </c>
      <c r="H50" s="263">
        <v>23.33</v>
      </c>
      <c r="I50" s="264">
        <v>18.41</v>
      </c>
      <c r="J50" s="264">
        <f>+'Segment Results'!K10</f>
        <v>25.8</v>
      </c>
    </row>
    <row r="51" spans="1:10" s="9" customFormat="1">
      <c r="A51" s="141" t="s">
        <v>141</v>
      </c>
      <c r="B51" s="266"/>
      <c r="C51" s="267"/>
      <c r="D51" s="173"/>
      <c r="E51" s="174"/>
      <c r="F51" s="174"/>
      <c r="G51" s="266"/>
      <c r="H51" s="267"/>
      <c r="I51" s="173"/>
      <c r="J51" s="173"/>
    </row>
    <row r="52" spans="1:10" s="9" customFormat="1">
      <c r="A52" s="141" t="s">
        <v>168</v>
      </c>
      <c r="B52" s="266">
        <v>170.18</v>
      </c>
      <c r="C52" s="267">
        <v>8.93</v>
      </c>
      <c r="D52" s="173">
        <v>65.44</v>
      </c>
      <c r="E52" s="174">
        <v>62.13</v>
      </c>
      <c r="F52" s="174">
        <v>45.03</v>
      </c>
      <c r="G52" s="266">
        <v>181.54</v>
      </c>
      <c r="H52" s="267">
        <v>34.869999999999997</v>
      </c>
      <c r="I52" s="173">
        <v>85.7</v>
      </c>
      <c r="J52" s="173">
        <f>+'Segment Results'!K22</f>
        <v>119.4</v>
      </c>
    </row>
    <row r="53" spans="1:10" s="9" customFormat="1">
      <c r="A53" s="141" t="s">
        <v>7</v>
      </c>
      <c r="B53" s="266">
        <v>15.85</v>
      </c>
      <c r="C53" s="267">
        <v>1.39</v>
      </c>
      <c r="D53" s="173">
        <v>11.3</v>
      </c>
      <c r="E53" s="174">
        <v>6.18</v>
      </c>
      <c r="F53" s="174">
        <v>0.97</v>
      </c>
      <c r="G53" s="266">
        <v>19.899999999999999</v>
      </c>
      <c r="H53" s="267">
        <v>0</v>
      </c>
      <c r="I53" s="173">
        <v>12.31</v>
      </c>
      <c r="J53" s="173">
        <f>+'Segment Results'!K18</f>
        <v>0.2</v>
      </c>
    </row>
    <row r="54" spans="1:10" s="9" customFormat="1">
      <c r="A54" s="141" t="s">
        <v>169</v>
      </c>
      <c r="B54" s="266"/>
      <c r="C54" s="267"/>
      <c r="D54" s="173"/>
      <c r="E54" s="174"/>
      <c r="F54" s="174"/>
      <c r="G54" s="266"/>
      <c r="H54" s="267"/>
      <c r="I54" s="173"/>
      <c r="J54" s="173"/>
    </row>
    <row r="55" spans="1:10" s="9" customFormat="1">
      <c r="A55" s="141" t="s">
        <v>170</v>
      </c>
      <c r="B55" s="266">
        <v>4.3600000000000003</v>
      </c>
      <c r="C55" s="267">
        <v>0.06</v>
      </c>
      <c r="D55" s="173">
        <v>0</v>
      </c>
      <c r="E55" s="174">
        <v>0</v>
      </c>
      <c r="F55" s="174">
        <v>0.09</v>
      </c>
      <c r="G55" s="266">
        <v>0.2</v>
      </c>
      <c r="H55" s="267">
        <v>-0.32</v>
      </c>
      <c r="I55" s="173">
        <v>0.53</v>
      </c>
      <c r="J55" s="173">
        <f>+'Segment Results'!K24</f>
        <v>0</v>
      </c>
    </row>
    <row r="56" spans="1:10">
      <c r="A56" s="141" t="s">
        <v>258</v>
      </c>
      <c r="B56" s="404">
        <f>+B50+B52+B53-B55</f>
        <v>252.57999999999998</v>
      </c>
      <c r="C56" s="268">
        <f>+C50+C52+C53-C55</f>
        <v>24.48</v>
      </c>
      <c r="D56" s="268">
        <f>+D50+D52+D53-D55</f>
        <v>93.74</v>
      </c>
      <c r="E56" s="268">
        <f t="shared" ref="E56:F56" si="9">+E50+E52+E53-E55</f>
        <v>84.41</v>
      </c>
      <c r="F56" s="268">
        <f t="shared" si="9"/>
        <v>78.11</v>
      </c>
      <c r="G56" s="404">
        <f>+G50+G52+G53-G55</f>
        <v>280.7</v>
      </c>
      <c r="H56" s="268">
        <f>+H50+H52+H53-H55</f>
        <v>58.519999999999996</v>
      </c>
      <c r="I56" s="268">
        <f>+I50+I52+I53-I55</f>
        <v>115.89</v>
      </c>
      <c r="J56" s="268">
        <f>+J50+J52+J53-J55</f>
        <v>145.4</v>
      </c>
    </row>
    <row r="57" spans="1:10">
      <c r="A57" s="373"/>
      <c r="B57" s="250"/>
      <c r="C57" s="250"/>
      <c r="D57" s="269"/>
      <c r="E57" s="251"/>
      <c r="F57" s="251"/>
      <c r="G57" s="405"/>
      <c r="J57" s="2"/>
    </row>
    <row r="58" spans="1:10" ht="20.45" customHeight="1">
      <c r="A58" s="481" t="s">
        <v>259</v>
      </c>
      <c r="B58" s="481"/>
      <c r="C58" s="481"/>
      <c r="D58" s="481"/>
      <c r="E58" s="481"/>
      <c r="F58" s="481"/>
      <c r="G58" s="481"/>
      <c r="H58" s="481"/>
      <c r="I58" s="481"/>
    </row>
    <row r="59" spans="1:10">
      <c r="A59" s="341" t="s">
        <v>202</v>
      </c>
      <c r="B59" s="343"/>
      <c r="C59" s="343"/>
      <c r="D59" s="357"/>
      <c r="E59" s="344"/>
      <c r="F59" s="344"/>
      <c r="G59" s="409"/>
      <c r="H59" s="345"/>
      <c r="I59" s="345"/>
      <c r="J59" s="345"/>
    </row>
    <row r="60" spans="1:10">
      <c r="A60" s="141" t="s">
        <v>156</v>
      </c>
      <c r="B60" s="272" t="s">
        <v>85</v>
      </c>
      <c r="C60" s="272" t="s">
        <v>85</v>
      </c>
      <c r="D60" s="273" t="s">
        <v>234</v>
      </c>
      <c r="E60" s="274" t="s">
        <v>85</v>
      </c>
      <c r="F60" s="274" t="s">
        <v>85</v>
      </c>
      <c r="G60" s="406">
        <v>0.17322174884596508</v>
      </c>
      <c r="H60" s="273">
        <v>0.22290363281123104</v>
      </c>
      <c r="I60" s="273">
        <v>0.13849804813472866</v>
      </c>
      <c r="J60" s="273">
        <v>0.17799999999999999</v>
      </c>
    </row>
    <row r="61" spans="1:10">
      <c r="A61" s="141" t="s">
        <v>157</v>
      </c>
      <c r="B61" s="272" t="s">
        <v>85</v>
      </c>
      <c r="C61" s="272" t="s">
        <v>85</v>
      </c>
      <c r="D61" s="273" t="s">
        <v>85</v>
      </c>
      <c r="E61" s="275" t="s">
        <v>85</v>
      </c>
      <c r="F61" s="275" t="s">
        <v>85</v>
      </c>
      <c r="G61" s="406">
        <v>5.0377910067537446E-2</v>
      </c>
      <c r="H61" s="273">
        <v>0.14439543513730624</v>
      </c>
      <c r="I61" s="273">
        <v>0.11790393016976686</v>
      </c>
      <c r="J61" s="273">
        <v>0.125</v>
      </c>
    </row>
    <row r="62" spans="1:10">
      <c r="A62" s="141" t="s">
        <v>31</v>
      </c>
      <c r="B62" s="272" t="s">
        <v>85</v>
      </c>
      <c r="C62" s="272" t="s">
        <v>85</v>
      </c>
      <c r="D62" s="273" t="s">
        <v>85</v>
      </c>
      <c r="E62" s="275" t="s">
        <v>85</v>
      </c>
      <c r="F62" s="275" t="s">
        <v>85</v>
      </c>
      <c r="G62" s="406">
        <v>-1.2071808306534093E-3</v>
      </c>
      <c r="H62" s="273">
        <v>2.8465628593987713E-2</v>
      </c>
      <c r="I62" s="273">
        <v>4.3457481706428824E-2</v>
      </c>
      <c r="J62" s="273">
        <v>9.9000000000000005E-2</v>
      </c>
    </row>
    <row r="63" spans="1:10">
      <c r="A63" s="141" t="s">
        <v>158</v>
      </c>
      <c r="B63" s="270" t="s">
        <v>85</v>
      </c>
      <c r="C63" s="270" t="s">
        <v>85</v>
      </c>
      <c r="D63" s="271" t="s">
        <v>85</v>
      </c>
      <c r="E63" s="271" t="s">
        <v>85</v>
      </c>
      <c r="F63" s="271" t="s">
        <v>85</v>
      </c>
      <c r="G63" s="410">
        <v>0.31504522239026134</v>
      </c>
      <c r="H63" s="273">
        <v>0.17865930922214646</v>
      </c>
      <c r="I63" s="271">
        <v>0.11158960097045201</v>
      </c>
      <c r="J63" s="271">
        <v>0.218</v>
      </c>
    </row>
    <row r="64" spans="1:10">
      <c r="A64" s="141" t="s">
        <v>28</v>
      </c>
      <c r="B64" s="272" t="s">
        <v>85</v>
      </c>
      <c r="C64" s="272" t="s">
        <v>85</v>
      </c>
      <c r="D64" s="273" t="s">
        <v>85</v>
      </c>
      <c r="E64" s="275" t="s">
        <v>85</v>
      </c>
      <c r="F64" s="275" t="s">
        <v>85</v>
      </c>
      <c r="G64" s="406">
        <v>6.5902326795612254E-2</v>
      </c>
      <c r="H64" s="273">
        <v>1.2652743199657479E-2</v>
      </c>
      <c r="I64" s="273">
        <v>0.19059178904340657</v>
      </c>
      <c r="J64" s="273">
        <v>0.187</v>
      </c>
    </row>
    <row r="65" spans="1:10">
      <c r="A65" s="141" t="s">
        <v>27</v>
      </c>
      <c r="B65" s="272" t="s">
        <v>85</v>
      </c>
      <c r="C65" s="272" t="s">
        <v>85</v>
      </c>
      <c r="D65" s="273" t="s">
        <v>85</v>
      </c>
      <c r="E65" s="275" t="s">
        <v>234</v>
      </c>
      <c r="F65" s="275" t="s">
        <v>85</v>
      </c>
      <c r="G65" s="406">
        <v>-2.205164574125118E-3</v>
      </c>
      <c r="H65" s="273">
        <v>0.13838119780710301</v>
      </c>
      <c r="I65" s="273">
        <v>2.6152082688277067E-2</v>
      </c>
      <c r="J65" s="273">
        <v>2.4E-2</v>
      </c>
    </row>
    <row r="66" spans="1:10">
      <c r="A66" s="141" t="s">
        <v>159</v>
      </c>
      <c r="B66" s="272" t="s">
        <v>85</v>
      </c>
      <c r="C66" s="272" t="s">
        <v>85</v>
      </c>
      <c r="D66" s="273" t="s">
        <v>85</v>
      </c>
      <c r="E66" s="275" t="s">
        <v>85</v>
      </c>
      <c r="F66" s="275" t="s">
        <v>85</v>
      </c>
      <c r="G66" s="406">
        <v>-1E-3</v>
      </c>
      <c r="H66" s="273">
        <v>0.28679778211828544</v>
      </c>
      <c r="I66" s="273">
        <v>0.16347824678026868</v>
      </c>
      <c r="J66" s="273">
        <v>0.218</v>
      </c>
    </row>
    <row r="67" spans="1:10">
      <c r="A67" s="193" t="s">
        <v>29</v>
      </c>
      <c r="B67" s="276" t="s">
        <v>85</v>
      </c>
      <c r="C67" s="276" t="s">
        <v>85</v>
      </c>
      <c r="D67" s="277" t="s">
        <v>234</v>
      </c>
      <c r="E67" s="83" t="s">
        <v>85</v>
      </c>
      <c r="F67" s="83" t="s">
        <v>85</v>
      </c>
      <c r="G67" s="389">
        <v>-3.7999999999999999E-2</v>
      </c>
      <c r="H67" s="277">
        <v>-0.23353372357616242</v>
      </c>
      <c r="I67" s="277">
        <v>0.25862952196982714</v>
      </c>
      <c r="J67" s="277">
        <v>-0.14099999999999999</v>
      </c>
    </row>
    <row r="68" spans="1:10">
      <c r="A68" s="195" t="s">
        <v>160</v>
      </c>
      <c r="B68" s="278" t="s">
        <v>85</v>
      </c>
      <c r="C68" s="278" t="s">
        <v>85</v>
      </c>
      <c r="D68" s="279" t="s">
        <v>85</v>
      </c>
      <c r="E68" s="280" t="s">
        <v>85</v>
      </c>
      <c r="F68" s="280" t="s">
        <v>85</v>
      </c>
      <c r="G68" s="411">
        <v>6.5730617202993447E-2</v>
      </c>
      <c r="H68" s="279">
        <v>0.11607178885999647</v>
      </c>
      <c r="I68" s="279">
        <v>0.13034135590000817</v>
      </c>
      <c r="J68" s="279">
        <v>0.14299999999999999</v>
      </c>
    </row>
    <row r="69" spans="1:10">
      <c r="A69" s="141" t="s">
        <v>37</v>
      </c>
      <c r="B69" s="281"/>
      <c r="C69" s="281"/>
      <c r="D69" s="283"/>
      <c r="E69" s="282"/>
      <c r="F69" s="282"/>
      <c r="G69" s="412"/>
      <c r="J69" s="2"/>
    </row>
    <row r="70" spans="1:10">
      <c r="A70" s="141" t="s">
        <v>132</v>
      </c>
      <c r="B70" s="281"/>
      <c r="C70" s="281"/>
      <c r="D70" s="283"/>
      <c r="E70" s="282"/>
      <c r="F70" s="282"/>
      <c r="G70" s="412"/>
      <c r="J70" s="2"/>
    </row>
    <row r="71" spans="1:10">
      <c r="A71" s="141"/>
      <c r="B71" s="281"/>
      <c r="C71" s="281"/>
      <c r="D71" s="283"/>
      <c r="E71" s="282"/>
      <c r="F71" s="282"/>
      <c r="G71" s="412"/>
      <c r="J71" s="2"/>
    </row>
    <row r="72" spans="1:10">
      <c r="A72" s="341" t="s">
        <v>203</v>
      </c>
      <c r="B72" s="358"/>
      <c r="C72" s="358"/>
      <c r="D72" s="359"/>
      <c r="E72" s="359"/>
      <c r="F72" s="359"/>
      <c r="G72" s="413"/>
      <c r="H72" s="345"/>
      <c r="I72" s="345"/>
      <c r="J72" s="345"/>
    </row>
    <row r="73" spans="1:10">
      <c r="A73" s="141" t="s">
        <v>156</v>
      </c>
      <c r="B73" s="272" t="s">
        <v>85</v>
      </c>
      <c r="C73" s="272" t="s">
        <v>85</v>
      </c>
      <c r="D73" s="273" t="s">
        <v>85</v>
      </c>
      <c r="E73" s="275" t="s">
        <v>85</v>
      </c>
      <c r="F73" s="273" t="s">
        <v>85</v>
      </c>
      <c r="G73" s="406">
        <v>0.17008258621999039</v>
      </c>
      <c r="H73" s="273">
        <v>0.22561834731060348</v>
      </c>
      <c r="I73" s="273">
        <v>0.13864913704805915</v>
      </c>
      <c r="J73" s="273">
        <v>0.17</v>
      </c>
    </row>
    <row r="74" spans="1:10">
      <c r="A74" s="141" t="s">
        <v>157</v>
      </c>
      <c r="B74" s="272" t="s">
        <v>85</v>
      </c>
      <c r="C74" s="272" t="s">
        <v>85</v>
      </c>
      <c r="D74" s="273" t="s">
        <v>85</v>
      </c>
      <c r="E74" s="275" t="s">
        <v>85</v>
      </c>
      <c r="F74" s="273" t="s">
        <v>85</v>
      </c>
      <c r="G74" s="406">
        <v>5.2527602729096179E-2</v>
      </c>
      <c r="H74" s="273">
        <v>0.14617213753370262</v>
      </c>
      <c r="I74" s="273">
        <v>0.11720435053967382</v>
      </c>
      <c r="J74" s="273">
        <v>0.11799999999999999</v>
      </c>
    </row>
    <row r="75" spans="1:10">
      <c r="A75" s="141" t="s">
        <v>31</v>
      </c>
      <c r="B75" s="272" t="s">
        <v>85</v>
      </c>
      <c r="C75" s="272" t="s">
        <v>85</v>
      </c>
      <c r="D75" s="273" t="s">
        <v>85</v>
      </c>
      <c r="E75" s="275" t="s">
        <v>85</v>
      </c>
      <c r="F75" s="273" t="s">
        <v>85</v>
      </c>
      <c r="G75" s="406">
        <v>-8.5330546593564982E-4</v>
      </c>
      <c r="H75" s="273">
        <v>3.2970110494356497E-2</v>
      </c>
      <c r="I75" s="273">
        <v>4.4589290150305549E-2</v>
      </c>
      <c r="J75" s="273">
        <v>9.4E-2</v>
      </c>
    </row>
    <row r="76" spans="1:10">
      <c r="A76" s="141" t="s">
        <v>158</v>
      </c>
      <c r="B76" s="272" t="s">
        <v>85</v>
      </c>
      <c r="C76" s="272" t="s">
        <v>85</v>
      </c>
      <c r="D76" s="273" t="s">
        <v>85</v>
      </c>
      <c r="E76" s="275" t="s">
        <v>85</v>
      </c>
      <c r="F76" s="273" t="s">
        <v>85</v>
      </c>
      <c r="G76" s="406">
        <v>0.31504522239026134</v>
      </c>
      <c r="H76" s="273">
        <v>0.17865930922214646</v>
      </c>
      <c r="I76" s="273">
        <v>0.11158960097045201</v>
      </c>
      <c r="J76" s="273">
        <v>0.218</v>
      </c>
    </row>
    <row r="77" spans="1:10">
      <c r="A77" s="141" t="s">
        <v>28</v>
      </c>
      <c r="B77" s="272" t="s">
        <v>85</v>
      </c>
      <c r="C77" s="272" t="s">
        <v>85</v>
      </c>
      <c r="D77" s="273" t="s">
        <v>85</v>
      </c>
      <c r="E77" s="275" t="s">
        <v>85</v>
      </c>
      <c r="F77" s="273" t="s">
        <v>85</v>
      </c>
      <c r="G77" s="406">
        <v>6.7820174523308907E-2</v>
      </c>
      <c r="H77" s="273">
        <v>1.6077507221698317E-2</v>
      </c>
      <c r="I77" s="273">
        <v>0.19202751938581675</v>
      </c>
      <c r="J77" s="273">
        <v>0.182</v>
      </c>
    </row>
    <row r="78" spans="1:10">
      <c r="A78" s="141" t="s">
        <v>27</v>
      </c>
      <c r="B78" s="272" t="s">
        <v>85</v>
      </c>
      <c r="C78" s="272" t="s">
        <v>85</v>
      </c>
      <c r="D78" s="273" t="s">
        <v>85</v>
      </c>
      <c r="E78" s="275" t="s">
        <v>234</v>
      </c>
      <c r="F78" s="273" t="s">
        <v>85</v>
      </c>
      <c r="G78" s="439">
        <v>0</v>
      </c>
      <c r="H78" s="273">
        <v>0.14490312372982084</v>
      </c>
      <c r="I78" s="273">
        <v>3.0286684181117351E-2</v>
      </c>
      <c r="J78" s="273">
        <v>1.6E-2</v>
      </c>
    </row>
    <row r="79" spans="1:10">
      <c r="A79" s="141" t="s">
        <v>159</v>
      </c>
      <c r="B79" s="272" t="s">
        <v>85</v>
      </c>
      <c r="C79" s="272" t="s">
        <v>85</v>
      </c>
      <c r="D79" s="273" t="s">
        <v>85</v>
      </c>
      <c r="E79" s="275" t="s">
        <v>234</v>
      </c>
      <c r="F79" s="273" t="s">
        <v>85</v>
      </c>
      <c r="G79" s="439">
        <v>0</v>
      </c>
      <c r="H79" s="273">
        <v>0.28719978178052785</v>
      </c>
      <c r="I79" s="273">
        <v>0.16372368052849162</v>
      </c>
      <c r="J79" s="273">
        <v>0.218</v>
      </c>
    </row>
    <row r="80" spans="1:10">
      <c r="A80" s="193" t="s">
        <v>29</v>
      </c>
      <c r="B80" s="276" t="s">
        <v>85</v>
      </c>
      <c r="C80" s="276" t="s">
        <v>234</v>
      </c>
      <c r="D80" s="277" t="s">
        <v>234</v>
      </c>
      <c r="E80" s="83" t="s">
        <v>85</v>
      </c>
      <c r="F80" s="277" t="s">
        <v>85</v>
      </c>
      <c r="G80" s="389">
        <v>-3.9538914562260441E-2</v>
      </c>
      <c r="H80" s="277">
        <v>-0.23192343692655326</v>
      </c>
      <c r="I80" s="277">
        <v>0.25526286994418168</v>
      </c>
      <c r="J80" s="277">
        <v>-0.152</v>
      </c>
    </row>
    <row r="81" spans="1:10">
      <c r="A81" s="195" t="s">
        <v>160</v>
      </c>
      <c r="B81" s="278" t="s">
        <v>85</v>
      </c>
      <c r="C81" s="278" t="s">
        <v>85</v>
      </c>
      <c r="D81" s="279" t="s">
        <v>85</v>
      </c>
      <c r="E81" s="280" t="s">
        <v>85</v>
      </c>
      <c r="F81" s="279" t="s">
        <v>85</v>
      </c>
      <c r="G81" s="411">
        <v>6.6558759198399819E-2</v>
      </c>
      <c r="H81" s="279">
        <v>0.11959185976702247</v>
      </c>
      <c r="I81" s="279">
        <v>0.13174540891657016</v>
      </c>
      <c r="J81" s="279">
        <v>0.13700000000000001</v>
      </c>
    </row>
    <row r="82" spans="1:10">
      <c r="A82" s="141" t="s">
        <v>37</v>
      </c>
      <c r="B82" s="284"/>
      <c r="C82" s="284"/>
      <c r="D82" s="285"/>
      <c r="E82" s="282"/>
      <c r="F82" s="282"/>
      <c r="G82" s="414"/>
      <c r="J82" s="2"/>
    </row>
    <row r="83" spans="1:10">
      <c r="A83" s="141" t="s">
        <v>132</v>
      </c>
      <c r="B83" s="284"/>
      <c r="C83" s="284"/>
      <c r="D83" s="285"/>
      <c r="E83" s="282"/>
      <c r="F83" s="282"/>
      <c r="G83" s="414"/>
      <c r="J83" s="2"/>
    </row>
    <row r="84" spans="1:10">
      <c r="A84" s="141"/>
      <c r="B84" s="284"/>
      <c r="C84" s="284"/>
      <c r="D84" s="285"/>
      <c r="E84" s="282"/>
      <c r="F84" s="282"/>
      <c r="G84" s="414"/>
      <c r="J84" s="2"/>
    </row>
    <row r="85" spans="1:10">
      <c r="A85" s="341" t="s">
        <v>204</v>
      </c>
      <c r="B85" s="360"/>
      <c r="C85" s="360"/>
      <c r="D85" s="361"/>
      <c r="E85" s="359"/>
      <c r="F85" s="359"/>
      <c r="G85" s="415"/>
      <c r="H85" s="345"/>
      <c r="I85" s="345"/>
      <c r="J85" s="345"/>
    </row>
    <row r="86" spans="1:10">
      <c r="A86" s="141" t="s">
        <v>156</v>
      </c>
      <c r="B86" s="272" t="s">
        <v>85</v>
      </c>
      <c r="C86" s="272" t="s">
        <v>85</v>
      </c>
      <c r="D86" s="273" t="s">
        <v>85</v>
      </c>
      <c r="E86" s="273" t="s">
        <v>85</v>
      </c>
      <c r="F86" s="273" t="s">
        <v>85</v>
      </c>
      <c r="G86" s="406">
        <v>6.7076166402605164E-2</v>
      </c>
      <c r="H86" s="408">
        <v>0.15314519918965064</v>
      </c>
      <c r="I86" s="273">
        <v>0.25117539965706448</v>
      </c>
      <c r="J86" s="273">
        <v>0.154</v>
      </c>
    </row>
    <row r="87" spans="1:10">
      <c r="A87" s="141" t="s">
        <v>157</v>
      </c>
      <c r="B87" s="272" t="s">
        <v>85</v>
      </c>
      <c r="C87" s="272" t="s">
        <v>85</v>
      </c>
      <c r="D87" s="273" t="s">
        <v>85</v>
      </c>
      <c r="E87" s="273" t="s">
        <v>85</v>
      </c>
      <c r="F87" s="273" t="s">
        <v>85</v>
      </c>
      <c r="G87" s="406">
        <v>0.13357292534675858</v>
      </c>
      <c r="H87" s="408">
        <v>0.11188133264892097</v>
      </c>
      <c r="I87" s="273">
        <v>7.1805430041805396E-2</v>
      </c>
      <c r="J87" s="273">
        <v>2.5000000000000001E-2</v>
      </c>
    </row>
    <row r="88" spans="1:10">
      <c r="A88" s="141" t="s">
        <v>31</v>
      </c>
      <c r="B88" s="272" t="s">
        <v>85</v>
      </c>
      <c r="C88" s="272" t="s">
        <v>234</v>
      </c>
      <c r="D88" s="273" t="s">
        <v>85</v>
      </c>
      <c r="E88" s="273" t="s">
        <v>234</v>
      </c>
      <c r="F88" s="273" t="s">
        <v>85</v>
      </c>
      <c r="G88" s="406">
        <v>0.11597285343455388</v>
      </c>
      <c r="H88" s="408">
        <v>0.11989605660829272</v>
      </c>
      <c r="I88" s="273">
        <v>7.7179034021087389E-2</v>
      </c>
      <c r="J88" s="273">
        <v>9.8000000000000004E-2</v>
      </c>
    </row>
    <row r="89" spans="1:10">
      <c r="A89" s="141" t="s">
        <v>158</v>
      </c>
      <c r="B89" s="272" t="s">
        <v>85</v>
      </c>
      <c r="C89" s="272" t="s">
        <v>85</v>
      </c>
      <c r="D89" s="273" t="s">
        <v>234</v>
      </c>
      <c r="E89" s="273" t="s">
        <v>85</v>
      </c>
      <c r="F89" s="273" t="s">
        <v>85</v>
      </c>
      <c r="G89" s="406">
        <v>3.0474230367470545E-2</v>
      </c>
      <c r="H89" s="408">
        <v>-0.28251488580309081</v>
      </c>
      <c r="I89" s="273">
        <v>-0.18120121008642476</v>
      </c>
      <c r="J89" s="273">
        <v>2.7E-2</v>
      </c>
    </row>
    <row r="90" spans="1:10">
      <c r="A90" s="141" t="s">
        <v>28</v>
      </c>
      <c r="B90" s="272" t="s">
        <v>234</v>
      </c>
      <c r="C90" s="272" t="s">
        <v>85</v>
      </c>
      <c r="D90" s="273" t="s">
        <v>85</v>
      </c>
      <c r="E90" s="273" t="s">
        <v>85</v>
      </c>
      <c r="F90" s="273" t="s">
        <v>85</v>
      </c>
      <c r="G90" s="406">
        <v>7.0479623103232081E-2</v>
      </c>
      <c r="H90" s="408">
        <v>0.18962304672537855</v>
      </c>
      <c r="I90" s="273">
        <v>0.12256275270370232</v>
      </c>
      <c r="J90" s="273">
        <v>0.17799999999999999</v>
      </c>
    </row>
    <row r="91" spans="1:10">
      <c r="A91" s="141" t="s">
        <v>27</v>
      </c>
      <c r="B91" s="272" t="s">
        <v>85</v>
      </c>
      <c r="C91" s="272" t="s">
        <v>85</v>
      </c>
      <c r="D91" s="273" t="s">
        <v>85</v>
      </c>
      <c r="E91" s="273" t="s">
        <v>85</v>
      </c>
      <c r="F91" s="273" t="s">
        <v>234</v>
      </c>
      <c r="G91" s="406">
        <v>0.18242003352889369</v>
      </c>
      <c r="H91" s="408">
        <v>2.7890112260913424E-2</v>
      </c>
      <c r="I91" s="273">
        <v>-2.7796020024169588E-2</v>
      </c>
      <c r="J91" s="273">
        <v>0.24</v>
      </c>
    </row>
    <row r="92" spans="1:10">
      <c r="A92" s="141" t="s">
        <v>159</v>
      </c>
      <c r="B92" s="272" t="s">
        <v>85</v>
      </c>
      <c r="C92" s="272" t="s">
        <v>85</v>
      </c>
      <c r="D92" s="273" t="s">
        <v>85</v>
      </c>
      <c r="E92" s="273" t="s">
        <v>85</v>
      </c>
      <c r="F92" s="273" t="s">
        <v>85</v>
      </c>
      <c r="G92" s="406">
        <v>0.9916452031515941</v>
      </c>
      <c r="H92" s="408">
        <v>-0.41763982933628507</v>
      </c>
      <c r="I92" s="273">
        <v>-0.41978210014265094</v>
      </c>
      <c r="J92" s="273">
        <v>-0.33200000000000002</v>
      </c>
    </row>
    <row r="93" spans="1:10">
      <c r="A93" s="193" t="s">
        <v>29</v>
      </c>
      <c r="B93" s="276" t="s">
        <v>85</v>
      </c>
      <c r="C93" s="276" t="s">
        <v>85</v>
      </c>
      <c r="D93" s="277" t="s">
        <v>85</v>
      </c>
      <c r="E93" s="277" t="s">
        <v>85</v>
      </c>
      <c r="F93" s="277" t="s">
        <v>234</v>
      </c>
      <c r="G93" s="389">
        <v>0.1265506818021549</v>
      </c>
      <c r="H93" s="277">
        <v>0.37697423118651896</v>
      </c>
      <c r="I93" s="277">
        <v>0.31580455828403475</v>
      </c>
      <c r="J93" s="277">
        <v>-0.17299999999999999</v>
      </c>
    </row>
    <row r="94" spans="1:10">
      <c r="A94" s="195" t="s">
        <v>160</v>
      </c>
      <c r="B94" s="278" t="s">
        <v>85</v>
      </c>
      <c r="C94" s="278" t="s">
        <v>85</v>
      </c>
      <c r="D94" s="279" t="s">
        <v>85</v>
      </c>
      <c r="E94" s="279" t="s">
        <v>85</v>
      </c>
      <c r="F94" s="279" t="s">
        <v>85</v>
      </c>
      <c r="G94" s="411">
        <v>9.475524691594317E-2</v>
      </c>
      <c r="H94" s="288">
        <v>0.1328519852822545</v>
      </c>
      <c r="I94" s="279">
        <v>0.15416782331706069</v>
      </c>
      <c r="J94" s="279">
        <v>0.152</v>
      </c>
    </row>
    <row r="95" spans="1:10">
      <c r="A95" s="141" t="s">
        <v>37</v>
      </c>
      <c r="B95" s="272"/>
      <c r="C95" s="272"/>
      <c r="D95" s="273"/>
      <c r="E95" s="275"/>
      <c r="F95" s="275"/>
      <c r="G95" s="406"/>
      <c r="J95" s="2"/>
    </row>
    <row r="96" spans="1:10">
      <c r="A96" s="141" t="s">
        <v>132</v>
      </c>
      <c r="B96" s="272"/>
      <c r="C96" s="272"/>
      <c r="D96" s="273"/>
      <c r="E96" s="275"/>
      <c r="F96" s="275"/>
      <c r="G96" s="406"/>
      <c r="J96" s="2"/>
    </row>
    <row r="97" spans="1:10">
      <c r="A97" s="141"/>
      <c r="B97" s="272"/>
      <c r="C97" s="272"/>
      <c r="D97" s="273"/>
      <c r="E97" s="275"/>
      <c r="F97" s="275"/>
      <c r="G97" s="406"/>
      <c r="J97" s="2"/>
    </row>
    <row r="98" spans="1:10">
      <c r="A98" s="341" t="s">
        <v>205</v>
      </c>
      <c r="B98" s="362"/>
      <c r="C98" s="362"/>
      <c r="D98" s="363" t="s">
        <v>85</v>
      </c>
      <c r="E98" s="364"/>
      <c r="F98" s="364"/>
      <c r="G98" s="407"/>
      <c r="H98" s="345"/>
      <c r="I98" s="345"/>
      <c r="J98" s="345"/>
    </row>
    <row r="99" spans="1:10">
      <c r="A99" s="141" t="s">
        <v>156</v>
      </c>
      <c r="B99" s="272"/>
      <c r="C99" s="272"/>
      <c r="D99" s="273"/>
      <c r="E99" s="273"/>
      <c r="F99" s="273"/>
      <c r="G99" s="406">
        <v>4.5783829006528221E-2</v>
      </c>
      <c r="H99" s="408">
        <v>0.29154133956667883</v>
      </c>
      <c r="I99" s="273">
        <v>0.3451141028951592</v>
      </c>
      <c r="J99" s="273">
        <v>0.14499999999999999</v>
      </c>
    </row>
    <row r="100" spans="1:10">
      <c r="A100" s="141" t="s">
        <v>157</v>
      </c>
      <c r="B100" s="272"/>
      <c r="C100" s="272"/>
      <c r="D100" s="273"/>
      <c r="E100" s="273"/>
      <c r="F100" s="273"/>
      <c r="G100" s="406">
        <v>0.13241718051922513</v>
      </c>
      <c r="H100" s="408">
        <v>0.25902430276675337</v>
      </c>
      <c r="I100" s="273">
        <v>0.16354865033539689</v>
      </c>
      <c r="J100" s="273">
        <v>1.7000000000000001E-2</v>
      </c>
    </row>
    <row r="101" spans="1:10">
      <c r="A101" s="141" t="s">
        <v>31</v>
      </c>
      <c r="B101" s="272"/>
      <c r="C101" s="272"/>
      <c r="D101" s="273"/>
      <c r="E101" s="273"/>
      <c r="F101" s="273"/>
      <c r="G101" s="406">
        <v>0.1090056279160414</v>
      </c>
      <c r="H101" s="408">
        <v>0.26312408252675046</v>
      </c>
      <c r="I101" s="273">
        <v>0.1618911699951886</v>
      </c>
      <c r="J101" s="273">
        <v>9.5000000000000001E-2</v>
      </c>
    </row>
    <row r="102" spans="1:10">
      <c r="A102" s="141" t="s">
        <v>158</v>
      </c>
      <c r="B102" s="272"/>
      <c r="C102" s="272"/>
      <c r="D102" s="273"/>
      <c r="E102" s="273"/>
      <c r="F102" s="273"/>
      <c r="G102" s="406">
        <v>-1.3957736977386337E-2</v>
      </c>
      <c r="H102" s="408">
        <v>-0.20451324506136659</v>
      </c>
      <c r="I102" s="273">
        <v>-0.12015911277585856</v>
      </c>
      <c r="J102" s="273">
        <v>3.2000000000000001E-2</v>
      </c>
    </row>
    <row r="103" spans="1:10">
      <c r="A103" s="141" t="s">
        <v>28</v>
      </c>
      <c r="B103" s="272"/>
      <c r="C103" s="272"/>
      <c r="D103" s="273"/>
      <c r="E103" s="273"/>
      <c r="F103" s="273"/>
      <c r="G103" s="406">
        <v>8.623053284351756E-2</v>
      </c>
      <c r="H103" s="408">
        <v>0.34242882205101344</v>
      </c>
      <c r="I103" s="273">
        <v>0.20684925384508746</v>
      </c>
      <c r="J103" s="273">
        <v>0.17100000000000001</v>
      </c>
    </row>
    <row r="104" spans="1:10">
      <c r="A104" s="141" t="s">
        <v>27</v>
      </c>
      <c r="B104" s="272"/>
      <c r="C104" s="272"/>
      <c r="D104" s="273"/>
      <c r="E104" s="273"/>
      <c r="F104" s="273"/>
      <c r="G104" s="406">
        <v>0.1875973330858085</v>
      </c>
      <c r="H104" s="408">
        <v>0.16256828924157007</v>
      </c>
      <c r="I104" s="273">
        <v>4.2801135173281768E-2</v>
      </c>
      <c r="J104" s="273">
        <v>0.23499999999999999</v>
      </c>
    </row>
    <row r="105" spans="1:10">
      <c r="A105" s="141" t="s">
        <v>159</v>
      </c>
      <c r="B105" s="272"/>
      <c r="C105" s="272"/>
      <c r="D105" s="273"/>
      <c r="E105" s="273"/>
      <c r="F105" s="273"/>
      <c r="G105" s="406">
        <v>0.89098969090475055</v>
      </c>
      <c r="H105" s="408">
        <v>-0.32812940658957057</v>
      </c>
      <c r="I105" s="273">
        <v>-0.38813506272940457</v>
      </c>
      <c r="J105" s="273">
        <v>-0.33700000000000002</v>
      </c>
    </row>
    <row r="106" spans="1:10">
      <c r="A106" s="193" t="s">
        <v>29</v>
      </c>
      <c r="B106" s="276"/>
      <c r="C106" s="276"/>
      <c r="D106" s="277"/>
      <c r="E106" s="277"/>
      <c r="F106" s="277"/>
      <c r="G106" s="389">
        <v>0.12586992710295575</v>
      </c>
      <c r="H106" s="277">
        <v>0.54832264585574442</v>
      </c>
      <c r="I106" s="277">
        <v>0.41338616298760922</v>
      </c>
      <c r="J106" s="277">
        <v>-0.17299999999999999</v>
      </c>
    </row>
    <row r="107" spans="1:10">
      <c r="A107" s="195" t="s">
        <v>160</v>
      </c>
      <c r="B107" s="278"/>
      <c r="C107" s="278"/>
      <c r="D107" s="279"/>
      <c r="E107" s="279"/>
      <c r="F107" s="279"/>
      <c r="G107" s="416">
        <v>8.6756997673825165E-2</v>
      </c>
      <c r="H107" s="288">
        <v>0.27367662986408381</v>
      </c>
      <c r="I107" s="279">
        <v>0.24145272783128791</v>
      </c>
      <c r="J107" s="279">
        <v>0.14499999999999999</v>
      </c>
    </row>
    <row r="108" spans="1:10">
      <c r="A108" s="141" t="s">
        <v>37</v>
      </c>
      <c r="B108" s="272"/>
      <c r="C108" s="272"/>
      <c r="D108" s="273"/>
      <c r="E108" s="275"/>
      <c r="F108" s="275"/>
      <c r="G108" s="406"/>
      <c r="J108" s="2"/>
    </row>
    <row r="109" spans="1:10">
      <c r="A109" s="141" t="s">
        <v>132</v>
      </c>
      <c r="B109" s="272"/>
      <c r="C109" s="272"/>
      <c r="D109" s="273"/>
      <c r="E109" s="275"/>
      <c r="F109" s="275"/>
      <c r="G109" s="406"/>
      <c r="J109" s="2"/>
    </row>
    <row r="110" spans="1:10">
      <c r="A110" s="141"/>
      <c r="B110" s="272"/>
      <c r="C110" s="272"/>
      <c r="D110" s="273"/>
      <c r="E110" s="275"/>
      <c r="F110" s="275"/>
      <c r="G110" s="406"/>
      <c r="J110" s="2"/>
    </row>
    <row r="111" spans="1:10">
      <c r="A111" s="341" t="s">
        <v>206</v>
      </c>
      <c r="B111" s="362"/>
      <c r="C111" s="362"/>
      <c r="D111" s="363"/>
      <c r="E111" s="364"/>
      <c r="F111" s="364"/>
      <c r="G111" s="407"/>
      <c r="H111" s="345"/>
      <c r="I111" s="345"/>
      <c r="J111" s="345"/>
    </row>
    <row r="112" spans="1:10">
      <c r="A112" s="141" t="s">
        <v>156</v>
      </c>
      <c r="B112" s="272"/>
      <c r="C112" s="272"/>
      <c r="D112" s="273"/>
      <c r="E112" s="273"/>
      <c r="F112" s="273"/>
      <c r="G112" s="406">
        <v>0.1593740007235076</v>
      </c>
      <c r="H112" s="408">
        <v>0.15861913165908104</v>
      </c>
      <c r="I112" s="273">
        <v>0.19613648891844027</v>
      </c>
      <c r="J112" s="273">
        <v>0.156</v>
      </c>
    </row>
    <row r="113" spans="1:10">
      <c r="A113" s="141" t="s">
        <v>157</v>
      </c>
      <c r="B113" s="272"/>
      <c r="C113" s="272"/>
      <c r="D113" s="273"/>
      <c r="E113" s="273"/>
      <c r="F113" s="273"/>
      <c r="G113" s="406">
        <v>0.15467486307130485</v>
      </c>
      <c r="H113" s="408">
        <v>0.11355001821354782</v>
      </c>
      <c r="I113" s="273">
        <v>0.11953031099524924</v>
      </c>
      <c r="J113" s="273">
        <v>5.7000000000000002E-2</v>
      </c>
    </row>
    <row r="114" spans="1:10">
      <c r="A114" s="141" t="s">
        <v>31</v>
      </c>
      <c r="B114" s="272"/>
      <c r="C114" s="272"/>
      <c r="D114" s="273"/>
      <c r="E114" s="273"/>
      <c r="F114" s="273"/>
      <c r="G114" s="406">
        <v>4.4739331974635865E-2</v>
      </c>
      <c r="H114" s="408">
        <v>-5.9826647445932468E-2</v>
      </c>
      <c r="I114" s="408">
        <v>-1.6311503297033569E-2</v>
      </c>
      <c r="J114" s="408">
        <v>-8.9999999999999993E-3</v>
      </c>
    </row>
    <row r="115" spans="1:10" outlineLevel="1">
      <c r="A115" s="141" t="s">
        <v>82</v>
      </c>
      <c r="B115" s="272"/>
      <c r="C115" s="272"/>
      <c r="D115" s="273"/>
      <c r="E115" s="273"/>
      <c r="F115" s="273"/>
      <c r="G115" s="439">
        <v>0</v>
      </c>
      <c r="H115" s="440">
        <v>0</v>
      </c>
      <c r="I115" s="408" t="s">
        <v>236</v>
      </c>
      <c r="J115" s="408" t="s">
        <v>236</v>
      </c>
    </row>
    <row r="116" spans="1:10">
      <c r="A116" s="141" t="s">
        <v>28</v>
      </c>
      <c r="B116" s="272"/>
      <c r="C116" s="272"/>
      <c r="D116" s="273"/>
      <c r="E116" s="273"/>
      <c r="F116" s="273"/>
      <c r="G116" s="406">
        <v>0.1415266742886252</v>
      </c>
      <c r="H116" s="408">
        <v>0.12990303587704788</v>
      </c>
      <c r="I116" s="273">
        <v>0.20121116319643484</v>
      </c>
      <c r="J116" s="273">
        <v>0.161</v>
      </c>
    </row>
    <row r="117" spans="1:10">
      <c r="A117" s="141" t="s">
        <v>27</v>
      </c>
      <c r="B117" s="272"/>
      <c r="C117" s="272"/>
      <c r="D117" s="273"/>
      <c r="E117" s="273"/>
      <c r="F117" s="273"/>
      <c r="G117" s="406">
        <v>0.15199381161470771</v>
      </c>
      <c r="H117" s="408">
        <v>8.4509055358916063E-2</v>
      </c>
      <c r="I117" s="273">
        <v>-0.13934648777020808</v>
      </c>
      <c r="J117" s="273">
        <v>-5.2999999999999999E-2</v>
      </c>
    </row>
    <row r="118" spans="1:10">
      <c r="A118" s="141" t="s">
        <v>159</v>
      </c>
      <c r="B118" s="272"/>
      <c r="C118" s="272"/>
      <c r="D118" s="273"/>
      <c r="E118" s="273"/>
      <c r="F118" s="273"/>
      <c r="G118" s="406">
        <v>-4.3648794900667087E-2</v>
      </c>
      <c r="H118" s="408">
        <v>-0.9112002715728873</v>
      </c>
      <c r="I118" s="273">
        <v>-0.63200000000000001</v>
      </c>
      <c r="J118" s="273">
        <v>0.67500000000000004</v>
      </c>
    </row>
    <row r="119" spans="1:10">
      <c r="A119" s="193" t="s">
        <v>29</v>
      </c>
      <c r="B119" s="276"/>
      <c r="C119" s="276"/>
      <c r="D119" s="277"/>
      <c r="E119" s="277"/>
      <c r="F119" s="277"/>
      <c r="G119" s="389">
        <v>-0.21813556166977044</v>
      </c>
      <c r="H119" s="277">
        <v>-6.3502939087077825E-3</v>
      </c>
      <c r="I119" s="277">
        <v>0.49857428788694458</v>
      </c>
      <c r="J119" s="277">
        <v>0.30199999999999999</v>
      </c>
    </row>
    <row r="120" spans="1:10">
      <c r="A120" s="195" t="s">
        <v>160</v>
      </c>
      <c r="B120" s="278"/>
      <c r="C120" s="278"/>
      <c r="D120" s="279"/>
      <c r="E120" s="279"/>
      <c r="F120" s="279"/>
      <c r="G120" s="416">
        <v>0.13344467167422525</v>
      </c>
      <c r="H120" s="288">
        <v>9.7781716375442418E-2</v>
      </c>
      <c r="I120" s="279">
        <v>7.2633751585429618E-2</v>
      </c>
      <c r="J120" s="279">
        <v>7.6999999999999999E-2</v>
      </c>
    </row>
    <row r="121" spans="1:10">
      <c r="A121" s="141" t="s">
        <v>37</v>
      </c>
      <c r="B121" s="272"/>
      <c r="C121" s="272"/>
      <c r="D121" s="273"/>
      <c r="E121" s="275"/>
      <c r="F121" s="275"/>
      <c r="G121" s="406"/>
      <c r="J121" s="2"/>
    </row>
    <row r="122" spans="1:10">
      <c r="A122" s="141" t="s">
        <v>132</v>
      </c>
      <c r="B122" s="272"/>
      <c r="C122" s="272"/>
      <c r="D122" s="273"/>
      <c r="E122" s="275"/>
      <c r="F122" s="275"/>
      <c r="G122" s="406"/>
      <c r="J122" s="2"/>
    </row>
    <row r="123" spans="1:10">
      <c r="A123" s="141"/>
      <c r="B123" s="272"/>
      <c r="C123" s="272"/>
      <c r="D123" s="273"/>
      <c r="E123" s="275"/>
      <c r="F123" s="275"/>
      <c r="G123" s="406"/>
      <c r="J123" s="2"/>
    </row>
    <row r="124" spans="1:10">
      <c r="A124" s="341" t="s">
        <v>207</v>
      </c>
      <c r="B124" s="362"/>
      <c r="C124" s="362"/>
      <c r="D124" s="363"/>
      <c r="E124" s="364"/>
      <c r="F124" s="364"/>
      <c r="G124" s="407"/>
      <c r="H124" s="345"/>
      <c r="I124" s="345"/>
      <c r="J124" s="345"/>
    </row>
    <row r="125" spans="1:10">
      <c r="A125" s="141" t="s">
        <v>156</v>
      </c>
      <c r="B125" s="272"/>
      <c r="C125" s="272"/>
      <c r="D125" s="273"/>
      <c r="E125" s="273"/>
      <c r="F125" s="273"/>
      <c r="G125" s="406">
        <v>0.15640690060732387</v>
      </c>
      <c r="H125" s="408">
        <v>0.22707650702284399</v>
      </c>
      <c r="I125" s="273">
        <v>0.23604654631391186</v>
      </c>
      <c r="J125" s="273">
        <v>0.13400000000000001</v>
      </c>
    </row>
    <row r="126" spans="1:10">
      <c r="A126" s="141" t="s">
        <v>157</v>
      </c>
      <c r="B126" s="272"/>
      <c r="C126" s="272"/>
      <c r="D126" s="273"/>
      <c r="E126" s="273"/>
      <c r="F126" s="273"/>
      <c r="G126" s="406">
        <v>0.15499630434211387</v>
      </c>
      <c r="H126" s="408">
        <v>0.1756538184591363</v>
      </c>
      <c r="I126" s="273">
        <v>0.152204224129592</v>
      </c>
      <c r="J126" s="273">
        <v>2.5000000000000001E-2</v>
      </c>
    </row>
    <row r="127" spans="1:10">
      <c r="A127" s="141" t="s">
        <v>31</v>
      </c>
      <c r="B127" s="272"/>
      <c r="C127" s="272"/>
      <c r="D127" s="273"/>
      <c r="E127" s="273"/>
      <c r="F127" s="273"/>
      <c r="G127" s="406">
        <v>6.5851668767570093E-2</v>
      </c>
      <c r="H127" s="408">
        <v>-2.5270800810282545E-2</v>
      </c>
      <c r="I127" s="273">
        <v>-5.6277301001045332E-3</v>
      </c>
      <c r="J127" s="273">
        <v>-6.2E-2</v>
      </c>
    </row>
    <row r="128" spans="1:10" outlineLevel="1">
      <c r="A128" s="141" t="s">
        <v>82</v>
      </c>
      <c r="B128" s="272"/>
      <c r="C128" s="272"/>
      <c r="D128" s="273"/>
      <c r="E128" s="273"/>
      <c r="F128" s="273"/>
      <c r="G128" s="439">
        <v>0</v>
      </c>
      <c r="H128" s="440">
        <v>0</v>
      </c>
      <c r="I128" s="408" t="s">
        <v>236</v>
      </c>
      <c r="J128" s="408" t="s">
        <v>236</v>
      </c>
    </row>
    <row r="129" spans="1:10">
      <c r="A129" s="141" t="s">
        <v>28</v>
      </c>
      <c r="B129" s="272"/>
      <c r="C129" s="272"/>
      <c r="D129" s="273"/>
      <c r="E129" s="273"/>
      <c r="F129" s="273"/>
      <c r="G129" s="406">
        <v>0.14670448130959346</v>
      </c>
      <c r="H129" s="408">
        <v>0.18258432878279307</v>
      </c>
      <c r="I129" s="273">
        <v>0.22768753170219092</v>
      </c>
      <c r="J129" s="273">
        <v>0.123</v>
      </c>
    </row>
    <row r="130" spans="1:10">
      <c r="A130" s="141" t="s">
        <v>27</v>
      </c>
      <c r="B130" s="272"/>
      <c r="C130" s="272"/>
      <c r="D130" s="273"/>
      <c r="E130" s="273"/>
      <c r="F130" s="273"/>
      <c r="G130" s="406">
        <v>0.16464275598823064</v>
      </c>
      <c r="H130" s="408">
        <v>0.13547294840625068</v>
      </c>
      <c r="I130" s="273">
        <v>-0.12030453049583578</v>
      </c>
      <c r="J130" s="273">
        <v>-8.5999999999999993E-2</v>
      </c>
    </row>
    <row r="131" spans="1:10">
      <c r="A131" s="141" t="s">
        <v>159</v>
      </c>
      <c r="B131" s="272"/>
      <c r="C131" s="272"/>
      <c r="D131" s="273"/>
      <c r="E131" s="273"/>
      <c r="F131" s="273"/>
      <c r="G131" s="406">
        <v>-7.5427218934278617E-3</v>
      </c>
      <c r="H131" s="408">
        <v>-0.90428206663611754</v>
      </c>
      <c r="I131" s="273">
        <v>-0.627</v>
      </c>
      <c r="J131" s="273">
        <v>0.55000000000000004</v>
      </c>
    </row>
    <row r="132" spans="1:10">
      <c r="A132" s="193" t="s">
        <v>29</v>
      </c>
      <c r="B132" s="276"/>
      <c r="C132" s="276"/>
      <c r="D132" s="277"/>
      <c r="E132" s="277"/>
      <c r="F132" s="277"/>
      <c r="G132" s="389">
        <v>-0.22262503294802261</v>
      </c>
      <c r="H132" s="277">
        <v>5.168360096043334E-2</v>
      </c>
      <c r="I132" s="277">
        <v>0.57338390324195232</v>
      </c>
      <c r="J132" s="277">
        <v>0.29399999999999998</v>
      </c>
    </row>
    <row r="133" spans="1:10">
      <c r="A133" s="195" t="s">
        <v>160</v>
      </c>
      <c r="B133" s="278"/>
      <c r="C133" s="278"/>
      <c r="D133" s="279"/>
      <c r="E133" s="279"/>
      <c r="F133" s="279"/>
      <c r="G133" s="416">
        <v>0.14019094538910415</v>
      </c>
      <c r="H133" s="288">
        <v>0.15270092895435949</v>
      </c>
      <c r="I133" s="279">
        <v>9.8923305262418326E-2</v>
      </c>
      <c r="J133" s="279">
        <v>4.2999999999999997E-2</v>
      </c>
    </row>
    <row r="134" spans="1:10">
      <c r="A134" s="141" t="s">
        <v>37</v>
      </c>
      <c r="B134" s="272"/>
      <c r="C134" s="272"/>
      <c r="D134" s="273"/>
      <c r="E134" s="275"/>
      <c r="F134" s="275"/>
      <c r="G134" s="406"/>
      <c r="J134" s="2"/>
    </row>
    <row r="135" spans="1:10">
      <c r="A135" s="141" t="s">
        <v>132</v>
      </c>
      <c r="B135" s="272"/>
      <c r="C135" s="272"/>
      <c r="D135" s="273"/>
      <c r="E135" s="275"/>
      <c r="F135" s="275"/>
      <c r="G135" s="406"/>
      <c r="J135" s="2"/>
    </row>
    <row r="136" spans="1:10">
      <c r="A136" s="141"/>
      <c r="B136" s="272"/>
      <c r="C136" s="272"/>
      <c r="D136" s="273"/>
      <c r="E136" s="275"/>
      <c r="F136" s="275"/>
      <c r="G136" s="406"/>
      <c r="J136" s="2"/>
    </row>
    <row r="137" spans="1:10" ht="30">
      <c r="A137" s="341" t="s">
        <v>208</v>
      </c>
      <c r="B137" s="362"/>
      <c r="C137" s="362"/>
      <c r="D137" s="363"/>
      <c r="E137" s="364"/>
      <c r="F137" s="364"/>
      <c r="G137" s="407"/>
      <c r="H137" s="442"/>
      <c r="I137" s="442"/>
      <c r="J137" s="442"/>
    </row>
    <row r="138" spans="1:10">
      <c r="A138" s="141" t="s">
        <v>161</v>
      </c>
      <c r="B138" s="272"/>
      <c r="C138" s="272"/>
      <c r="D138" s="273"/>
      <c r="E138" s="275"/>
      <c r="F138" s="275"/>
      <c r="G138" s="406">
        <v>-6.5651026943299717E-3</v>
      </c>
      <c r="H138" s="408">
        <v>0.11293176695345708</v>
      </c>
      <c r="I138" s="273">
        <v>0.11535842886061021</v>
      </c>
      <c r="J138" s="273">
        <v>7.5999999999999998E-2</v>
      </c>
    </row>
    <row r="139" spans="1:10">
      <c r="A139" s="141" t="s">
        <v>162</v>
      </c>
      <c r="B139" s="272"/>
      <c r="C139" s="272"/>
      <c r="D139" s="273"/>
      <c r="E139" s="275"/>
      <c r="F139" s="275"/>
      <c r="G139" s="406">
        <v>6.2138284030516244E-2</v>
      </c>
      <c r="H139" s="408">
        <v>-0.29110233269514552</v>
      </c>
      <c r="I139" s="273">
        <v>1.2999999999999999E-2</v>
      </c>
      <c r="J139" s="273">
        <v>-0.29399999999999998</v>
      </c>
    </row>
    <row r="140" spans="1:10">
      <c r="A140" s="193" t="s">
        <v>163</v>
      </c>
      <c r="B140" s="276"/>
      <c r="C140" s="276"/>
      <c r="D140" s="277"/>
      <c r="E140" s="83"/>
      <c r="F140" s="83"/>
      <c r="G140" s="389">
        <v>1.4557956494440516</v>
      </c>
      <c r="H140" s="277">
        <v>6.4292295319757331</v>
      </c>
      <c r="I140" s="277">
        <v>-0.98639347253726017</v>
      </c>
      <c r="J140" s="277">
        <v>-0.876</v>
      </c>
    </row>
    <row r="141" spans="1:10">
      <c r="A141" s="195" t="s">
        <v>132</v>
      </c>
      <c r="B141" s="278"/>
      <c r="C141" s="278"/>
      <c r="D141" s="279"/>
      <c r="E141" s="280"/>
      <c r="F141" s="280"/>
      <c r="G141" s="411">
        <v>2.5429518211973035E-2</v>
      </c>
      <c r="H141" s="288">
        <v>0.29842488295517544</v>
      </c>
      <c r="I141" s="279">
        <v>1.6123814645101042E-2</v>
      </c>
      <c r="J141" s="279">
        <v>1.2999999999999999E-2</v>
      </c>
    </row>
    <row r="142" spans="1:10">
      <c r="A142" s="141"/>
      <c r="B142" s="272"/>
      <c r="C142" s="272"/>
      <c r="D142" s="273"/>
      <c r="E142" s="275"/>
      <c r="F142" s="275"/>
      <c r="G142" s="406"/>
      <c r="J142" s="2"/>
    </row>
    <row r="143" spans="1:10" ht="30">
      <c r="A143" s="341" t="s">
        <v>209</v>
      </c>
      <c r="B143" s="362"/>
      <c r="C143" s="362"/>
      <c r="D143" s="363"/>
      <c r="E143" s="364"/>
      <c r="F143" s="364"/>
      <c r="G143" s="407"/>
      <c r="H143" s="442"/>
      <c r="I143" s="442"/>
      <c r="J143" s="442"/>
    </row>
    <row r="144" spans="1:10">
      <c r="A144" s="141" t="s">
        <v>161</v>
      </c>
      <c r="B144" s="272"/>
      <c r="C144" s="272"/>
      <c r="D144" s="273"/>
      <c r="E144" s="273"/>
      <c r="F144" s="273"/>
      <c r="G144" s="406">
        <v>-1.1327886476823923E-2</v>
      </c>
      <c r="H144" s="408">
        <v>0.20075629702104147</v>
      </c>
      <c r="I144" s="273">
        <v>0.17399999999999999</v>
      </c>
      <c r="J144" s="273">
        <v>7.1999999999999995E-2</v>
      </c>
    </row>
    <row r="145" spans="1:10">
      <c r="A145" s="141" t="s">
        <v>162</v>
      </c>
      <c r="B145" s="272"/>
      <c r="C145" s="272"/>
      <c r="D145" s="273"/>
      <c r="E145" s="273"/>
      <c r="F145" s="273"/>
      <c r="G145" s="406">
        <v>5.4561972472126463E-2</v>
      </c>
      <c r="H145" s="408">
        <v>-0.22278004283542319</v>
      </c>
      <c r="I145" s="273">
        <v>3.9E-2</v>
      </c>
      <c r="J145" s="273">
        <v>-0.29199999999999998</v>
      </c>
    </row>
    <row r="146" spans="1:10">
      <c r="A146" s="193" t="s">
        <v>163</v>
      </c>
      <c r="B146" s="276"/>
      <c r="C146" s="276"/>
      <c r="D146" s="277"/>
      <c r="E146" s="277"/>
      <c r="F146" s="277"/>
      <c r="G146" s="389">
        <v>1.5038513596275886</v>
      </c>
      <c r="H146" s="277">
        <v>6.4419572289811002</v>
      </c>
      <c r="I146" s="277">
        <v>-0.98584125440514681</v>
      </c>
      <c r="J146" s="277">
        <v>-0.876</v>
      </c>
    </row>
    <row r="147" spans="1:10">
      <c r="A147" s="195" t="s">
        <v>132</v>
      </c>
      <c r="B147" s="278"/>
      <c r="C147" s="278"/>
      <c r="D147" s="279"/>
      <c r="E147" s="279"/>
      <c r="F147" s="279"/>
      <c r="G147" s="411">
        <v>2.1210885719789241E-2</v>
      </c>
      <c r="H147" s="288">
        <v>0.38099806425262117</v>
      </c>
      <c r="I147" s="279">
        <v>6.6663016337921821E-2</v>
      </c>
      <c r="J147" s="279">
        <v>0.01</v>
      </c>
    </row>
    <row r="148" spans="1:10">
      <c r="A148" s="141"/>
      <c r="B148" s="306"/>
      <c r="C148" s="306"/>
      <c r="D148" s="275"/>
      <c r="E148" s="275"/>
      <c r="F148" s="275"/>
      <c r="G148" s="417"/>
      <c r="J148" s="2"/>
    </row>
    <row r="149" spans="1:10" ht="30" outlineLevel="1">
      <c r="A149" s="299" t="s">
        <v>219</v>
      </c>
      <c r="B149" s="291"/>
      <c r="C149" s="291"/>
      <c r="D149" s="292"/>
      <c r="E149" s="292"/>
      <c r="F149" s="292"/>
      <c r="G149" s="420"/>
      <c r="H149" s="421"/>
      <c r="I149" s="421"/>
      <c r="J149" s="421"/>
    </row>
    <row r="150" spans="1:10" outlineLevel="1">
      <c r="A150" s="195" t="s">
        <v>2</v>
      </c>
      <c r="B150" s="418"/>
      <c r="C150" s="418"/>
      <c r="D150" s="419"/>
      <c r="E150" s="419"/>
      <c r="F150" s="419"/>
      <c r="G150" s="418">
        <v>0.12053194267085976</v>
      </c>
      <c r="H150" s="445">
        <v>0.64059852403999717</v>
      </c>
      <c r="I150" s="419">
        <v>8.5000000000000006E-2</v>
      </c>
      <c r="J150" s="419">
        <v>0.59799999999999998</v>
      </c>
    </row>
    <row r="151" spans="1:10" outlineLevel="1">
      <c r="A151" s="141" t="s">
        <v>260</v>
      </c>
      <c r="B151" s="286"/>
      <c r="C151" s="286"/>
      <c r="D151" s="287"/>
      <c r="E151" s="287"/>
      <c r="F151" s="287"/>
      <c r="G151" s="286">
        <v>0.11135190463549982</v>
      </c>
      <c r="H151" s="286">
        <v>1.391261718491478</v>
      </c>
      <c r="I151" s="273">
        <v>0.23699999999999999</v>
      </c>
      <c r="J151" s="273">
        <f>+(J56-E56)/E56</f>
        <v>0.7225447221893142</v>
      </c>
    </row>
    <row r="152" spans="1:10" outlineLevel="1">
      <c r="A152" s="141"/>
      <c r="B152" s="306"/>
      <c r="C152" s="306"/>
      <c r="D152" s="275"/>
      <c r="E152" s="275"/>
      <c r="F152" s="275"/>
      <c r="G152" s="306"/>
      <c r="H152" s="62"/>
      <c r="J152" s="2"/>
    </row>
    <row r="153" spans="1:10">
      <c r="A153" s="299" t="s">
        <v>210</v>
      </c>
      <c r="B153" s="291"/>
      <c r="C153" s="291"/>
      <c r="D153" s="292"/>
      <c r="E153" s="292"/>
      <c r="F153" s="292"/>
      <c r="G153" s="291"/>
      <c r="H153" s="291"/>
      <c r="I153" s="292"/>
      <c r="J153" s="292"/>
    </row>
    <row r="154" spans="1:10">
      <c r="A154" s="195" t="s">
        <v>2</v>
      </c>
      <c r="B154" s="416"/>
      <c r="C154" s="278"/>
      <c r="D154" s="288"/>
      <c r="E154" s="288"/>
      <c r="F154" s="288"/>
      <c r="G154" s="445">
        <v>0.12053194267085976</v>
      </c>
      <c r="H154" s="445">
        <v>0.64059852403999717</v>
      </c>
      <c r="I154" s="288">
        <f>+I150</f>
        <v>8.5000000000000006E-2</v>
      </c>
      <c r="J154" s="288">
        <f>+J150</f>
        <v>0.59799999999999998</v>
      </c>
    </row>
    <row r="155" spans="1:10">
      <c r="A155" s="193" t="s">
        <v>38</v>
      </c>
      <c r="B155" s="389"/>
      <c r="C155" s="276"/>
      <c r="D155" s="277"/>
      <c r="E155" s="277"/>
      <c r="F155" s="277"/>
      <c r="G155" s="319">
        <v>0.11135190463549982</v>
      </c>
      <c r="H155" s="319">
        <v>1.391261718491478</v>
      </c>
      <c r="I155" s="277">
        <v>0.23699999999999999</v>
      </c>
      <c r="J155" s="277">
        <f>+J151</f>
        <v>0.7225447221893142</v>
      </c>
    </row>
    <row r="156" spans="1:10">
      <c r="A156" s="152"/>
      <c r="B156" s="252"/>
      <c r="C156" s="252"/>
      <c r="D156" s="289"/>
      <c r="E156" s="252"/>
      <c r="F156" s="71"/>
      <c r="G156" s="71"/>
      <c r="H156" s="13"/>
      <c r="I156" s="13"/>
    </row>
    <row r="157" spans="1:10">
      <c r="A157" s="390" t="s">
        <v>85</v>
      </c>
      <c r="B157" s="252"/>
      <c r="C157" s="252"/>
      <c r="D157" s="289"/>
      <c r="E157" s="252"/>
      <c r="F157" s="71"/>
      <c r="G157" s="71"/>
      <c r="H157" s="13"/>
    </row>
    <row r="158" spans="1:10">
      <c r="A158" s="290" t="s">
        <v>85</v>
      </c>
      <c r="B158" s="252"/>
      <c r="C158" s="252"/>
      <c r="D158" s="289"/>
      <c r="E158" s="252"/>
      <c r="F158" s="71"/>
      <c r="G158" s="71"/>
      <c r="H158" s="13"/>
    </row>
    <row r="159" spans="1:10" ht="36.6" customHeight="1">
      <c r="A159" s="480" t="s">
        <v>85</v>
      </c>
      <c r="B159" s="480"/>
      <c r="C159" s="480"/>
      <c r="D159" s="480"/>
      <c r="E159" s="480"/>
      <c r="F159" s="480"/>
      <c r="G159" s="480"/>
      <c r="H159" s="480"/>
    </row>
    <row r="160" spans="1:10" ht="29.45" customHeight="1">
      <c r="A160" s="480" t="s">
        <v>85</v>
      </c>
      <c r="B160" s="480"/>
      <c r="C160" s="480"/>
      <c r="D160" s="480"/>
      <c r="E160" s="480"/>
      <c r="F160" s="480"/>
      <c r="G160" s="480"/>
      <c r="H160" s="480"/>
      <c r="I160" s="480"/>
    </row>
    <row r="161" spans="1:8">
      <c r="A161" s="290"/>
      <c r="B161" s="252"/>
      <c r="C161" s="252"/>
      <c r="D161" s="289"/>
      <c r="E161" s="252"/>
      <c r="F161" s="71"/>
      <c r="G161" s="71"/>
      <c r="H161" s="13"/>
    </row>
    <row r="162" spans="1:8">
      <c r="A162" s="152"/>
      <c r="B162" s="252"/>
      <c r="C162" s="252"/>
      <c r="D162" s="289"/>
      <c r="E162" s="252"/>
      <c r="F162" s="71"/>
      <c r="G162" s="71"/>
      <c r="H162" s="13"/>
    </row>
    <row r="163" spans="1:8">
      <c r="A163" s="61" t="s">
        <v>85</v>
      </c>
      <c r="B163" s="28"/>
      <c r="C163" s="28"/>
      <c r="D163" s="35"/>
      <c r="E163" s="28"/>
      <c r="F163" s="13"/>
      <c r="G163" s="13"/>
      <c r="H163" s="13"/>
    </row>
    <row r="164" spans="1:8">
      <c r="A164" s="24"/>
      <c r="B164" s="28"/>
      <c r="C164" s="28"/>
      <c r="D164" s="35"/>
      <c r="E164" s="28"/>
      <c r="F164" s="13"/>
      <c r="G164" s="13"/>
      <c r="H164" s="13"/>
    </row>
    <row r="165" spans="1:8">
      <c r="A165" s="24"/>
      <c r="B165" s="28"/>
      <c r="C165" s="28"/>
      <c r="D165" s="35"/>
      <c r="E165" s="28"/>
      <c r="F165" s="13"/>
      <c r="G165" s="13"/>
      <c r="H165" s="13"/>
    </row>
    <row r="166" spans="1:8">
      <c r="A166" s="24"/>
      <c r="B166" s="28"/>
      <c r="C166" s="28"/>
      <c r="D166" s="35"/>
      <c r="E166" s="28"/>
      <c r="F166" s="13"/>
      <c r="G166" s="13"/>
      <c r="H166" s="13"/>
    </row>
    <row r="167" spans="1:8">
      <c r="A167" s="24"/>
      <c r="B167" s="28"/>
      <c r="C167" s="28"/>
      <c r="D167" s="35"/>
      <c r="E167" s="28"/>
      <c r="F167" s="13"/>
      <c r="G167" s="13"/>
      <c r="H167" s="13"/>
    </row>
    <row r="168" spans="1:8">
      <c r="A168" s="24"/>
      <c r="B168" s="28"/>
      <c r="C168" s="28"/>
      <c r="D168" s="35"/>
      <c r="E168" s="28"/>
      <c r="F168" s="13"/>
      <c r="G168" s="13"/>
      <c r="H168" s="13"/>
    </row>
    <row r="169" spans="1:8">
      <c r="A169" s="24"/>
      <c r="B169" s="28"/>
      <c r="C169" s="28"/>
      <c r="D169" s="35"/>
      <c r="E169" s="28"/>
      <c r="F169" s="13"/>
      <c r="G169" s="13"/>
      <c r="H169" s="13"/>
    </row>
    <row r="170" spans="1:8">
      <c r="A170" s="24"/>
      <c r="B170" s="28"/>
      <c r="C170" s="28"/>
      <c r="D170" s="35"/>
      <c r="E170" s="28"/>
      <c r="F170" s="13"/>
      <c r="G170" s="13"/>
      <c r="H170" s="13"/>
    </row>
    <row r="171" spans="1:8">
      <c r="A171" s="24"/>
      <c r="B171" s="28"/>
      <c r="C171" s="28"/>
      <c r="D171" s="35"/>
      <c r="E171" s="28"/>
      <c r="F171" s="13"/>
      <c r="G171" s="13"/>
      <c r="H171" s="13"/>
    </row>
    <row r="172" spans="1:8">
      <c r="A172" s="24"/>
      <c r="B172" s="28"/>
      <c r="C172" s="28"/>
      <c r="D172" s="35"/>
      <c r="E172" s="28"/>
      <c r="F172" s="13"/>
      <c r="G172" s="13"/>
      <c r="H172" s="13"/>
    </row>
    <row r="173" spans="1:8">
      <c r="A173" s="24"/>
      <c r="B173" s="28"/>
      <c r="C173" s="28"/>
      <c r="D173" s="35"/>
      <c r="E173" s="28"/>
      <c r="F173" s="13"/>
      <c r="G173" s="13"/>
      <c r="H173" s="13"/>
    </row>
    <row r="174" spans="1:8">
      <c r="A174" s="24"/>
      <c r="B174" s="28"/>
      <c r="C174" s="28"/>
      <c r="D174" s="35"/>
      <c r="E174" s="28"/>
      <c r="F174" s="13"/>
      <c r="G174" s="13"/>
      <c r="H174" s="13"/>
    </row>
    <row r="175" spans="1:8">
      <c r="A175" s="24"/>
      <c r="B175" s="28"/>
      <c r="C175" s="28"/>
      <c r="D175" s="35"/>
      <c r="E175" s="28"/>
      <c r="F175" s="13"/>
      <c r="G175" s="13"/>
      <c r="H175" s="13"/>
    </row>
    <row r="176" spans="1:8">
      <c r="A176" s="24"/>
      <c r="B176" s="28"/>
      <c r="C176" s="28"/>
      <c r="D176" s="35"/>
      <c r="E176" s="28"/>
      <c r="F176" s="13"/>
      <c r="G176" s="13"/>
      <c r="H176" s="13"/>
    </row>
    <row r="177" spans="1:8">
      <c r="A177" s="24"/>
      <c r="B177" s="28"/>
      <c r="C177" s="28"/>
      <c r="D177" s="35"/>
      <c r="E177" s="28"/>
      <c r="F177" s="13"/>
      <c r="G177" s="13"/>
      <c r="H177" s="13"/>
    </row>
    <row r="178" spans="1:8">
      <c r="A178" s="24"/>
      <c r="B178" s="28"/>
      <c r="C178" s="28"/>
      <c r="D178" s="35"/>
      <c r="E178" s="28"/>
      <c r="F178" s="13"/>
      <c r="G178" s="13"/>
      <c r="H178" s="13"/>
    </row>
    <row r="179" spans="1:8">
      <c r="A179" s="24"/>
      <c r="B179" s="28"/>
      <c r="C179" s="28"/>
      <c r="D179" s="35"/>
      <c r="E179" s="28"/>
      <c r="F179" s="13"/>
      <c r="G179" s="13"/>
      <c r="H179" s="13"/>
    </row>
    <row r="180" spans="1:8">
      <c r="A180" s="24"/>
      <c r="B180" s="28"/>
      <c r="C180" s="28"/>
      <c r="D180" s="35"/>
      <c r="E180" s="28"/>
      <c r="F180" s="13"/>
      <c r="G180" s="13"/>
      <c r="H180" s="13"/>
    </row>
    <row r="181" spans="1:8">
      <c r="A181" s="24"/>
      <c r="B181" s="28"/>
      <c r="C181" s="28"/>
      <c r="D181" s="35"/>
      <c r="E181" s="28"/>
      <c r="F181" s="13"/>
      <c r="G181" s="13"/>
      <c r="H181" s="13"/>
    </row>
    <row r="182" spans="1:8">
      <c r="A182" s="24"/>
      <c r="B182" s="28"/>
      <c r="C182" s="28"/>
      <c r="D182" s="35"/>
      <c r="E182" s="28"/>
      <c r="F182" s="13"/>
      <c r="G182" s="13"/>
      <c r="H182" s="13"/>
    </row>
    <row r="183" spans="1:8">
      <c r="A183" s="24"/>
      <c r="B183" s="28"/>
      <c r="C183" s="28"/>
      <c r="D183" s="35"/>
      <c r="E183" s="28"/>
      <c r="F183" s="13"/>
      <c r="G183" s="13"/>
      <c r="H183" s="13"/>
    </row>
    <row r="184" spans="1:8">
      <c r="A184" s="24"/>
      <c r="B184" s="28"/>
      <c r="C184" s="28"/>
      <c r="D184" s="35"/>
      <c r="E184" s="28"/>
      <c r="F184" s="13"/>
      <c r="G184" s="13"/>
      <c r="H184" s="13"/>
    </row>
    <row r="185" spans="1:8">
      <c r="A185" s="24"/>
      <c r="B185" s="28"/>
      <c r="C185" s="28"/>
      <c r="D185" s="35"/>
      <c r="E185" s="28"/>
      <c r="F185" s="13"/>
      <c r="G185" s="13"/>
      <c r="H185" s="13"/>
    </row>
    <row r="186" spans="1:8">
      <c r="A186" s="24"/>
      <c r="B186" s="28"/>
      <c r="C186" s="28"/>
      <c r="D186" s="35"/>
      <c r="E186" s="28"/>
      <c r="F186" s="13"/>
      <c r="G186" s="13"/>
      <c r="H186" s="13"/>
    </row>
    <row r="187" spans="1:8">
      <c r="A187" s="24"/>
      <c r="B187" s="28"/>
      <c r="C187" s="28"/>
      <c r="D187" s="35"/>
      <c r="E187" s="28"/>
      <c r="F187" s="13"/>
      <c r="G187" s="13"/>
      <c r="H187" s="13"/>
    </row>
    <row r="188" spans="1:8">
      <c r="A188" s="24"/>
      <c r="B188" s="28"/>
      <c r="C188" s="28"/>
      <c r="D188" s="35"/>
      <c r="E188" s="28"/>
      <c r="F188" s="13"/>
      <c r="G188" s="13"/>
      <c r="H188" s="13"/>
    </row>
    <row r="189" spans="1:8">
      <c r="A189" s="24"/>
      <c r="B189" s="28"/>
      <c r="C189" s="28"/>
      <c r="D189" s="35"/>
      <c r="E189" s="28"/>
      <c r="F189" s="13"/>
      <c r="G189" s="13"/>
      <c r="H189" s="13"/>
    </row>
    <row r="190" spans="1:8">
      <c r="A190" s="24"/>
      <c r="B190" s="28"/>
      <c r="C190" s="28"/>
      <c r="D190" s="35"/>
      <c r="E190" s="28"/>
      <c r="F190" s="13"/>
      <c r="G190" s="13"/>
      <c r="H190" s="13"/>
    </row>
    <row r="191" spans="1:8">
      <c r="A191" s="24"/>
      <c r="B191" s="28"/>
      <c r="C191" s="28"/>
      <c r="D191" s="35"/>
      <c r="E191" s="28"/>
      <c r="F191" s="13"/>
      <c r="G191" s="13"/>
      <c r="H191" s="13"/>
    </row>
    <row r="192" spans="1:8">
      <c r="A192" s="24"/>
      <c r="B192" s="28"/>
      <c r="C192" s="28"/>
      <c r="D192" s="35"/>
      <c r="E192" s="28"/>
      <c r="F192" s="13"/>
      <c r="G192" s="13"/>
      <c r="H192" s="13"/>
    </row>
    <row r="193" spans="1:8">
      <c r="A193" s="24"/>
      <c r="B193" s="28"/>
      <c r="C193" s="28"/>
      <c r="D193" s="35"/>
      <c r="E193" s="28"/>
      <c r="F193" s="13"/>
      <c r="G193" s="13"/>
      <c r="H193" s="13"/>
    </row>
    <row r="194" spans="1:8">
      <c r="A194" s="24"/>
      <c r="B194" s="28"/>
      <c r="C194" s="28"/>
      <c r="D194" s="35"/>
      <c r="E194" s="28"/>
      <c r="F194" s="13"/>
      <c r="G194" s="13"/>
      <c r="H194" s="13"/>
    </row>
    <row r="195" spans="1:8">
      <c r="A195" s="24"/>
      <c r="B195" s="28"/>
      <c r="C195" s="28"/>
      <c r="D195" s="35"/>
      <c r="E195" s="28"/>
      <c r="F195" s="13"/>
      <c r="G195" s="13"/>
      <c r="H195" s="13"/>
    </row>
    <row r="196" spans="1:8">
      <c r="A196" s="24"/>
      <c r="B196" s="28"/>
      <c r="C196" s="28"/>
      <c r="D196" s="35"/>
      <c r="E196" s="28"/>
      <c r="F196" s="13"/>
      <c r="G196" s="13"/>
      <c r="H196" s="13"/>
    </row>
    <row r="197" spans="1:8">
      <c r="A197" s="24"/>
      <c r="B197" s="28"/>
      <c r="C197" s="28"/>
      <c r="D197" s="35"/>
      <c r="E197" s="28"/>
      <c r="F197" s="13"/>
      <c r="G197" s="13"/>
      <c r="H197" s="13"/>
    </row>
    <row r="198" spans="1:8">
      <c r="A198" s="24"/>
      <c r="B198" s="28"/>
      <c r="C198" s="28"/>
      <c r="D198" s="35"/>
      <c r="E198" s="28"/>
      <c r="F198" s="13"/>
      <c r="G198" s="13"/>
      <c r="H198" s="13"/>
    </row>
    <row r="199" spans="1:8">
      <c r="A199" s="24"/>
      <c r="B199" s="28"/>
      <c r="C199" s="28"/>
      <c r="D199" s="35"/>
      <c r="E199" s="28"/>
      <c r="F199" s="13"/>
      <c r="G199" s="13"/>
      <c r="H199" s="13"/>
    </row>
    <row r="200" spans="1:8">
      <c r="A200" s="24"/>
      <c r="B200" s="28"/>
      <c r="C200" s="28"/>
      <c r="D200" s="35"/>
      <c r="E200" s="28"/>
      <c r="F200" s="13"/>
      <c r="G200" s="13"/>
      <c r="H200" s="13"/>
    </row>
    <row r="201" spans="1:8">
      <c r="A201" s="24"/>
      <c r="B201" s="28"/>
      <c r="C201" s="28"/>
      <c r="D201" s="35"/>
      <c r="E201" s="28"/>
      <c r="F201" s="13"/>
      <c r="G201" s="13"/>
      <c r="H201" s="13"/>
    </row>
    <row r="202" spans="1:8">
      <c r="D202" s="29"/>
    </row>
    <row r="203" spans="1:8">
      <c r="D203" s="29"/>
    </row>
  </sheetData>
  <mergeCells count="3">
    <mergeCell ref="A159:H159"/>
    <mergeCell ref="A160:I160"/>
    <mergeCell ref="A58:I58"/>
  </mergeCells>
  <pageMargins left="0.45" right="0.45" top="0.5" bottom="0.4" header="0.3" footer="0.25"/>
  <pageSetup scale="73" fitToHeight="3" orientation="landscape" r:id="rId1"/>
  <rowBreaks count="2" manualBreakCount="2">
    <brk id="48" max="8" man="1"/>
    <brk id="96"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35"/>
  <sheetViews>
    <sheetView zoomScaleNormal="100" zoomScaleSheetLayoutView="100" workbookViewId="0">
      <pane xSplit="1" ySplit="3" topLeftCell="B4" activePane="bottomRight" state="frozen"/>
      <selection activeCell="T52" sqref="T52"/>
      <selection pane="topRight" activeCell="T52" sqref="T52"/>
      <selection pane="bottomLeft" activeCell="T52" sqref="T52"/>
      <selection pane="bottomRight"/>
    </sheetView>
  </sheetViews>
  <sheetFormatPr defaultColWidth="9.140625" defaultRowHeight="15" outlineLevelRow="1" outlineLevelCol="1"/>
  <cols>
    <col min="1" max="1" width="58.140625" style="7" customWidth="1"/>
    <col min="2" max="2" width="11" style="62" customWidth="1"/>
    <col min="3" max="3" width="9.28515625" style="62" customWidth="1" outlineLevel="1"/>
    <col min="4" max="5" width="9.28515625" style="2" customWidth="1" outlineLevel="1"/>
    <col min="6" max="6" width="9.140625" style="2" customWidth="1" outlineLevel="1"/>
    <col min="7" max="7" width="10.28515625" style="2" customWidth="1"/>
    <col min="8" max="9" width="9.140625" style="2"/>
    <col min="10" max="16384" width="9.140625" style="13"/>
  </cols>
  <sheetData>
    <row r="1" spans="1:10">
      <c r="A1" s="163" t="s">
        <v>199</v>
      </c>
      <c r="B1" s="13"/>
      <c r="C1" s="13"/>
      <c r="D1" s="13"/>
      <c r="E1" s="13"/>
    </row>
    <row r="2" spans="1:10">
      <c r="A2" s="82" t="s">
        <v>178</v>
      </c>
      <c r="B2" s="391" t="s">
        <v>224</v>
      </c>
      <c r="C2" s="391" t="s">
        <v>224</v>
      </c>
      <c r="D2" s="391" t="s">
        <v>224</v>
      </c>
      <c r="E2" s="391" t="s">
        <v>224</v>
      </c>
      <c r="F2" s="391" t="s">
        <v>224</v>
      </c>
      <c r="G2" s="391" t="s">
        <v>224</v>
      </c>
    </row>
    <row r="3" spans="1:10" s="9" customFormat="1">
      <c r="A3" s="249"/>
      <c r="B3" s="162">
        <v>2016</v>
      </c>
      <c r="C3" s="162" t="s">
        <v>34</v>
      </c>
      <c r="D3" s="108" t="s">
        <v>33</v>
      </c>
      <c r="E3" s="108" t="s">
        <v>40</v>
      </c>
      <c r="F3" s="108" t="s">
        <v>221</v>
      </c>
      <c r="G3" s="187">
        <v>2017</v>
      </c>
      <c r="H3" s="108" t="s">
        <v>222</v>
      </c>
      <c r="I3" s="108" t="s">
        <v>223</v>
      </c>
      <c r="J3" s="108" t="s">
        <v>246</v>
      </c>
    </row>
    <row r="4" spans="1:10" s="9" customFormat="1">
      <c r="A4" s="365" t="s">
        <v>194</v>
      </c>
      <c r="B4" s="369"/>
      <c r="C4" s="369"/>
      <c r="D4" s="370"/>
      <c r="E4" s="371"/>
      <c r="F4" s="371"/>
      <c r="G4" s="392"/>
      <c r="H4" s="372"/>
      <c r="I4" s="372"/>
      <c r="J4" s="372"/>
    </row>
    <row r="5" spans="1:10">
      <c r="A5" s="293" t="s">
        <v>112</v>
      </c>
      <c r="B5" s="427">
        <f t="shared" ref="B5:H5" si="0">+B29+B53+B77+B103+B124</f>
        <v>8724.2599999999984</v>
      </c>
      <c r="C5" s="231">
        <v>1933.9</v>
      </c>
      <c r="D5" s="230">
        <f t="shared" si="0"/>
        <v>2200.9499999999998</v>
      </c>
      <c r="E5" s="230">
        <f t="shared" si="0"/>
        <v>2328.44</v>
      </c>
      <c r="F5" s="427">
        <f t="shared" si="0"/>
        <v>2945.9099999999994</v>
      </c>
      <c r="G5" s="427">
        <f t="shared" si="0"/>
        <v>9409.0399999999991</v>
      </c>
      <c r="H5" s="231">
        <f t="shared" si="0"/>
        <v>2276.9</v>
      </c>
      <c r="I5" s="230">
        <v>2535.6</v>
      </c>
      <c r="J5" s="230">
        <f>+'Operating Results'!B6</f>
        <v>2621</v>
      </c>
    </row>
    <row r="6" spans="1:10">
      <c r="A6" s="294" t="s">
        <v>37</v>
      </c>
      <c r="B6" s="165">
        <v>8644.7999999999993</v>
      </c>
      <c r="C6" s="165">
        <f t="shared" ref="C6:D6" si="1">+C30+C54+C78+C102+C125</f>
        <v>2117.11</v>
      </c>
      <c r="D6" s="146">
        <f t="shared" si="1"/>
        <v>2238.61</v>
      </c>
      <c r="E6" s="221">
        <v>2310.1999999999998</v>
      </c>
      <c r="F6" s="221">
        <v>2553.8000000000002</v>
      </c>
      <c r="G6" s="394">
        <v>9219.7999999999993</v>
      </c>
      <c r="H6" s="165">
        <f t="shared" ref="H6" si="2">+H30+H54+H78+H102+H125</f>
        <v>2397.06</v>
      </c>
      <c r="I6" s="146">
        <v>2575.83</v>
      </c>
      <c r="J6" s="146">
        <f>+'Operating Results'!B7</f>
        <v>2640</v>
      </c>
    </row>
    <row r="7" spans="1:10">
      <c r="A7" s="293" t="s">
        <v>132</v>
      </c>
      <c r="B7" s="231">
        <f t="shared" ref="B7:I7" si="3">+B5+B6</f>
        <v>17369.059999999998</v>
      </c>
      <c r="C7" s="231">
        <f t="shared" si="3"/>
        <v>4051.01</v>
      </c>
      <c r="D7" s="230">
        <f t="shared" si="3"/>
        <v>4439.5599999999995</v>
      </c>
      <c r="E7" s="232">
        <f t="shared" si="3"/>
        <v>4638.6399999999994</v>
      </c>
      <c r="F7" s="232">
        <f t="shared" si="3"/>
        <v>5499.7099999999991</v>
      </c>
      <c r="G7" s="393">
        <f t="shared" si="3"/>
        <v>18628.839999999997</v>
      </c>
      <c r="H7" s="231">
        <f t="shared" si="3"/>
        <v>4673.96</v>
      </c>
      <c r="I7" s="230">
        <f t="shared" si="3"/>
        <v>5111.43</v>
      </c>
      <c r="J7" s="230">
        <f t="shared" ref="J7" si="4">+J5+J6</f>
        <v>5261</v>
      </c>
    </row>
    <row r="8" spans="1:10" ht="3" customHeight="1">
      <c r="A8" s="154"/>
      <c r="B8" s="164"/>
      <c r="C8" s="164"/>
      <c r="D8" s="153"/>
      <c r="E8" s="169"/>
      <c r="F8" s="169"/>
      <c r="G8" s="188"/>
      <c r="H8" s="164"/>
      <c r="I8" s="153"/>
      <c r="J8" s="153"/>
    </row>
    <row r="9" spans="1:10">
      <c r="A9" s="154" t="s">
        <v>142</v>
      </c>
      <c r="B9" s="227">
        <f t="shared" ref="B9:D9" si="5">+B33+B57+B81</f>
        <v>13420.91</v>
      </c>
      <c r="C9" s="227">
        <f t="shared" si="5"/>
        <v>3146.4700000000003</v>
      </c>
      <c r="D9" s="226">
        <f t="shared" si="5"/>
        <v>3409.54</v>
      </c>
      <c r="E9" s="169">
        <v>3598.3</v>
      </c>
      <c r="F9" s="169">
        <v>4150.8</v>
      </c>
      <c r="G9" s="395">
        <f>+C9+D9+E9+F9</f>
        <v>14305.11</v>
      </c>
      <c r="H9" s="227">
        <v>3620</v>
      </c>
      <c r="I9" s="226">
        <v>3958.7</v>
      </c>
      <c r="J9" s="226">
        <f>+'Operating Results'!B10</f>
        <v>4098.8999999999996</v>
      </c>
    </row>
    <row r="10" spans="1:10">
      <c r="A10" s="154" t="s">
        <v>143</v>
      </c>
      <c r="B10" s="227">
        <f t="shared" ref="B10:D10" si="6">+B34+B58+B82+B105+B128</f>
        <v>2780.35</v>
      </c>
      <c r="C10" s="227">
        <f t="shared" si="6"/>
        <v>606.63</v>
      </c>
      <c r="D10" s="226">
        <f t="shared" si="6"/>
        <v>712.62000000000012</v>
      </c>
      <c r="E10" s="169">
        <v>704.9</v>
      </c>
      <c r="F10" s="169">
        <v>834.5</v>
      </c>
      <c r="G10" s="395">
        <f>+C10+D10+E10+F10</f>
        <v>2858.65</v>
      </c>
      <c r="H10" s="227">
        <f t="shared" ref="H10" si="7">+H34+H58+H82+H105+H128</f>
        <v>732.18999999999994</v>
      </c>
      <c r="I10" s="226">
        <v>826.3</v>
      </c>
      <c r="J10" s="226">
        <f>+'Operating Results'!B11</f>
        <v>859.1</v>
      </c>
    </row>
    <row r="11" spans="1:10">
      <c r="A11" s="294" t="s">
        <v>144</v>
      </c>
      <c r="B11" s="229">
        <f t="shared" ref="B11:D11" si="8">+B35+B59+B83+B106+B129</f>
        <v>366.93000000000006</v>
      </c>
      <c r="C11" s="229">
        <f t="shared" si="8"/>
        <v>93.97999999999999</v>
      </c>
      <c r="D11" s="228">
        <f t="shared" si="8"/>
        <v>100.39000000000001</v>
      </c>
      <c r="E11" s="221">
        <v>102.6</v>
      </c>
      <c r="F11" s="221">
        <v>109.1</v>
      </c>
      <c r="G11" s="396">
        <f>+C11+D11+E11+F11</f>
        <v>406.07000000000005</v>
      </c>
      <c r="H11" s="229">
        <f t="shared" ref="H11" si="9">+H35+H59+H83+H106+H129</f>
        <v>108.24000000000002</v>
      </c>
      <c r="I11" s="228">
        <v>113.4</v>
      </c>
      <c r="J11" s="228">
        <f>+'Operating Results'!B12</f>
        <v>113.5</v>
      </c>
    </row>
    <row r="12" spans="1:10">
      <c r="A12" s="154" t="s">
        <v>6</v>
      </c>
      <c r="B12" s="164">
        <f t="shared" ref="B12:I12" si="10">SUM(B9:B11)</f>
        <v>16568.189999999999</v>
      </c>
      <c r="C12" s="164">
        <f t="shared" si="10"/>
        <v>3847.0800000000004</v>
      </c>
      <c r="D12" s="153">
        <f t="shared" si="10"/>
        <v>4222.55</v>
      </c>
      <c r="E12" s="153">
        <f t="shared" si="10"/>
        <v>4405.8</v>
      </c>
      <c r="F12" s="171">
        <f t="shared" si="10"/>
        <v>5094.4000000000005</v>
      </c>
      <c r="G12" s="188">
        <v>17569.900000000001</v>
      </c>
      <c r="H12" s="164">
        <f t="shared" si="10"/>
        <v>4460.4299999999994</v>
      </c>
      <c r="I12" s="153">
        <f t="shared" si="10"/>
        <v>4898.3999999999996</v>
      </c>
      <c r="J12" s="153">
        <f t="shared" ref="J12" si="11">SUM(J9:J11)</f>
        <v>5071.5</v>
      </c>
    </row>
    <row r="13" spans="1:10" ht="3.75" customHeight="1">
      <c r="A13" s="154"/>
      <c r="B13" s="164"/>
      <c r="C13" s="164"/>
      <c r="D13" s="153"/>
      <c r="E13" s="169"/>
      <c r="F13" s="169"/>
      <c r="G13" s="188"/>
      <c r="H13" s="164"/>
      <c r="I13" s="153"/>
      <c r="J13" s="153"/>
    </row>
    <row r="14" spans="1:10">
      <c r="A14" s="154" t="s">
        <v>7</v>
      </c>
      <c r="B14" s="227">
        <v>15.9</v>
      </c>
      <c r="C14" s="227">
        <f t="shared" ref="C14:D14" si="12">+C38+C62+C86+C109+C132</f>
        <v>1.39</v>
      </c>
      <c r="D14" s="226">
        <f t="shared" si="12"/>
        <v>11.3</v>
      </c>
      <c r="E14" s="169">
        <v>6.2</v>
      </c>
      <c r="F14" s="169">
        <v>0.9</v>
      </c>
      <c r="G14" s="395">
        <f t="shared" ref="G14" si="13">+G38+G62+G86+G109+G132</f>
        <v>19.829999999999998</v>
      </c>
      <c r="H14" s="227">
        <v>0</v>
      </c>
      <c r="I14" s="226">
        <v>12.3</v>
      </c>
      <c r="J14" s="226">
        <f>+'Operating Results'!B15</f>
        <v>0.2</v>
      </c>
    </row>
    <row r="15" spans="1:10" ht="3" customHeight="1">
      <c r="A15" s="154"/>
      <c r="B15" s="164"/>
      <c r="C15" s="164"/>
      <c r="D15" s="153"/>
      <c r="E15" s="169"/>
      <c r="F15" s="169"/>
      <c r="G15" s="188"/>
      <c r="H15" s="164"/>
      <c r="I15" s="153">
        <v>0</v>
      </c>
      <c r="J15" s="153">
        <v>0</v>
      </c>
    </row>
    <row r="16" spans="1:10">
      <c r="A16" s="154" t="s">
        <v>8</v>
      </c>
      <c r="B16" s="164">
        <f>+B7-B12+B14</f>
        <v>816.76999999999896</v>
      </c>
      <c r="C16" s="164">
        <f t="shared" ref="C16:I16" si="14">+C7-C12+C14</f>
        <v>205.31999999999982</v>
      </c>
      <c r="D16" s="153">
        <f t="shared" si="14"/>
        <v>228.30999999999932</v>
      </c>
      <c r="E16" s="153">
        <f t="shared" si="14"/>
        <v>239.03999999999922</v>
      </c>
      <c r="F16" s="153">
        <f t="shared" si="14"/>
        <v>406.20999999999856</v>
      </c>
      <c r="G16" s="164">
        <v>1078.7</v>
      </c>
      <c r="H16" s="164">
        <v>213.6</v>
      </c>
      <c r="I16" s="153">
        <f t="shared" si="14"/>
        <v>225.33000000000067</v>
      </c>
      <c r="J16" s="153">
        <f t="shared" ref="J16" si="15">+J7-J12+J14</f>
        <v>189.7</v>
      </c>
    </row>
    <row r="17" spans="1:10" ht="3.75" customHeight="1">
      <c r="A17" s="149"/>
      <c r="B17" s="164"/>
      <c r="C17" s="164"/>
      <c r="D17" s="153"/>
      <c r="E17" s="169"/>
      <c r="F17" s="169"/>
      <c r="G17" s="188"/>
      <c r="H17" s="164"/>
      <c r="I17" s="153">
        <v>0</v>
      </c>
      <c r="J17" s="153">
        <v>0</v>
      </c>
    </row>
    <row r="18" spans="1:10">
      <c r="A18" s="154" t="s">
        <v>145</v>
      </c>
      <c r="B18" s="227">
        <v>197.4</v>
      </c>
      <c r="C18" s="227">
        <v>15</v>
      </c>
      <c r="D18" s="226">
        <v>75.400000000000006</v>
      </c>
      <c r="E18" s="169">
        <v>67.8</v>
      </c>
      <c r="F18" s="169">
        <v>52</v>
      </c>
      <c r="G18" s="395">
        <f>+C18+D18+E18+F18</f>
        <v>210.2</v>
      </c>
      <c r="H18" s="227">
        <f t="shared" ref="H18" si="16">+H42+H66+H90+H113+H136</f>
        <v>40.18</v>
      </c>
      <c r="I18" s="226">
        <v>96.02</v>
      </c>
      <c r="J18" s="226">
        <f>+'Operating Results'!B19</f>
        <v>126.8</v>
      </c>
    </row>
    <row r="19" spans="1:10">
      <c r="A19" s="154" t="s">
        <v>167</v>
      </c>
      <c r="B19" s="227">
        <f t="shared" ref="B19:D19" si="17">+B43+B67+B91+B114+B137</f>
        <v>4.67</v>
      </c>
      <c r="C19" s="227">
        <v>4.0999999999999996</v>
      </c>
      <c r="D19" s="226">
        <f t="shared" si="17"/>
        <v>3.1599999999999997</v>
      </c>
      <c r="E19" s="169">
        <v>1.8</v>
      </c>
      <c r="F19" s="169">
        <v>0.3</v>
      </c>
      <c r="G19" s="395">
        <f>+C19+D19+E19+F19</f>
        <v>9.3600000000000012</v>
      </c>
      <c r="H19" s="227">
        <f t="shared" ref="H19" si="18">+H43+H67+H91+H114+H137</f>
        <v>-4.3100000000000005</v>
      </c>
      <c r="I19" s="226">
        <v>4.01</v>
      </c>
      <c r="J19" s="226">
        <f>+'Operating Results'!B20</f>
        <v>95.5</v>
      </c>
    </row>
    <row r="20" spans="1:10" ht="28.5">
      <c r="A20" s="149" t="s">
        <v>154</v>
      </c>
      <c r="B20" s="227">
        <f t="shared" ref="B20:D20" si="19">+B44+B68+B92+B115+B138</f>
        <v>12.094635185365355</v>
      </c>
      <c r="C20" s="227">
        <v>1.9</v>
      </c>
      <c r="D20" s="226">
        <f t="shared" si="19"/>
        <v>1.24</v>
      </c>
      <c r="E20" s="169">
        <v>1</v>
      </c>
      <c r="F20" s="169">
        <v>2.2999999999999998</v>
      </c>
      <c r="G20" s="395">
        <f>+C20+D20+E20+F20+0.1</f>
        <v>6.5399999999999991</v>
      </c>
      <c r="H20" s="227">
        <f t="shared" ref="H20" si="20">+H44+H68+H92+H115+H138</f>
        <v>-0.10000000000000003</v>
      </c>
      <c r="I20" s="226">
        <v>0.9</v>
      </c>
      <c r="J20" s="226">
        <f>+'Operating Results'!B27</f>
        <v>1.2</v>
      </c>
    </row>
    <row r="21" spans="1:10" ht="3.75" customHeight="1">
      <c r="A21" s="149"/>
      <c r="B21" s="164"/>
      <c r="C21" s="164"/>
      <c r="D21" s="153"/>
      <c r="E21" s="169"/>
      <c r="F21" s="169"/>
      <c r="G21" s="188"/>
      <c r="H21" s="164"/>
      <c r="I21" s="153"/>
      <c r="J21" s="153"/>
    </row>
    <row r="22" spans="1:10">
      <c r="A22" s="294" t="s">
        <v>153</v>
      </c>
      <c r="B22" s="165">
        <f t="shared" ref="B22:D22" si="21">+B46+B70+B94+B117+B140</f>
        <v>366.93000000000006</v>
      </c>
      <c r="C22" s="165">
        <f t="shared" si="21"/>
        <v>93.97999999999999</v>
      </c>
      <c r="D22" s="146">
        <f t="shared" si="21"/>
        <v>100.39000000000001</v>
      </c>
      <c r="E22" s="221">
        <f>+E11</f>
        <v>102.6</v>
      </c>
      <c r="F22" s="221">
        <f>+F11</f>
        <v>109.1</v>
      </c>
      <c r="G22" s="394">
        <f t="shared" ref="G22:H22" si="22">+G46+G70+G94+G117+G140</f>
        <v>406.10999999999996</v>
      </c>
      <c r="H22" s="165">
        <f t="shared" si="22"/>
        <v>108.16000000000001</v>
      </c>
      <c r="I22" s="146">
        <v>113.4</v>
      </c>
      <c r="J22" s="146">
        <f>+J11</f>
        <v>113.5</v>
      </c>
    </row>
    <row r="23" spans="1:10">
      <c r="A23" s="295" t="s">
        <v>18</v>
      </c>
      <c r="B23" s="231">
        <f>+B16+B18+B19-B20+B22</f>
        <v>1373.6753648146337</v>
      </c>
      <c r="C23" s="231">
        <f>+C16+C18+C19-C20+C22</f>
        <v>316.49999999999977</v>
      </c>
      <c r="D23" s="230">
        <f>+D16+D18+D19-D20+D22+0.1</f>
        <v>406.11999999999944</v>
      </c>
      <c r="E23" s="230">
        <v>410.1</v>
      </c>
      <c r="F23" s="230">
        <f>+F16+F18+F19-F20+F22</f>
        <v>565.30999999999858</v>
      </c>
      <c r="G23" s="231">
        <f>+C23+D23+E23+F23-0.1</f>
        <v>1697.929999999998</v>
      </c>
      <c r="H23" s="231">
        <v>357.8</v>
      </c>
      <c r="I23" s="230">
        <v>437.8</v>
      </c>
      <c r="J23" s="230">
        <f>+J16+J18+J19-J20+J22</f>
        <v>524.29999999999995</v>
      </c>
    </row>
    <row r="24" spans="1:10">
      <c r="A24" s="149" t="s">
        <v>193</v>
      </c>
      <c r="B24" s="164">
        <v>188.6</v>
      </c>
      <c r="C24" s="164">
        <v>-3.3</v>
      </c>
      <c r="D24" s="153">
        <v>12.6</v>
      </c>
      <c r="E24" s="169">
        <v>5.0999999999999996</v>
      </c>
      <c r="F24" s="169">
        <v>4.4000000000000004</v>
      </c>
      <c r="G24" s="188">
        <f>+C24+D24+E24+F24</f>
        <v>18.8</v>
      </c>
      <c r="H24" s="164">
        <f t="shared" ref="H24" si="23">+H48+H72+H96+H119+H142</f>
        <v>-10.029999999999998</v>
      </c>
      <c r="I24" s="153">
        <f>+I48+I72+I96+I119+I142</f>
        <v>1.5199999999999996</v>
      </c>
      <c r="J24" s="153">
        <f>+'Operating Results'!D35+'Operating Results'!F35+'Operating Results'!G35+'Operating Results'!H35+'Operating Results'!I35</f>
        <v>-61</v>
      </c>
    </row>
    <row r="25" spans="1:10">
      <c r="A25" s="295" t="s">
        <v>17</v>
      </c>
      <c r="B25" s="231">
        <f t="shared" ref="B25:G25" si="24">+B23+B24</f>
        <v>1562.2753648146336</v>
      </c>
      <c r="C25" s="231">
        <f t="shared" si="24"/>
        <v>313.19999999999976</v>
      </c>
      <c r="D25" s="230">
        <f t="shared" si="24"/>
        <v>418.71999999999946</v>
      </c>
      <c r="E25" s="232">
        <f t="shared" si="24"/>
        <v>415.20000000000005</v>
      </c>
      <c r="F25" s="232">
        <f t="shared" si="24"/>
        <v>569.70999999999856</v>
      </c>
      <c r="G25" s="231">
        <f t="shared" si="24"/>
        <v>1716.729999999998</v>
      </c>
      <c r="H25" s="231">
        <f>+H23+H24</f>
        <v>347.77000000000004</v>
      </c>
      <c r="I25" s="230">
        <f>+I23+I24</f>
        <v>439.32</v>
      </c>
      <c r="J25" s="230">
        <f>+J23+J24</f>
        <v>463.29999999999995</v>
      </c>
    </row>
    <row r="26" spans="1:10">
      <c r="A26" s="296" t="s">
        <v>155</v>
      </c>
      <c r="B26" s="234">
        <f t="shared" ref="B26:E26" si="25">+B25/B5</f>
        <v>0.17907253621678329</v>
      </c>
      <c r="C26" s="234">
        <f t="shared" si="25"/>
        <v>0.16195253115466143</v>
      </c>
      <c r="D26" s="233">
        <f t="shared" si="25"/>
        <v>0.19024512142483904</v>
      </c>
      <c r="E26" s="235">
        <f t="shared" si="25"/>
        <v>0.178316812973493</v>
      </c>
      <c r="F26" s="235">
        <f t="shared" ref="F26:I26" si="26">+F25/F5</f>
        <v>0.19339015787990763</v>
      </c>
      <c r="G26" s="397">
        <f t="shared" si="26"/>
        <v>0.18245538333347486</v>
      </c>
      <c r="H26" s="234">
        <f t="shared" si="26"/>
        <v>0.1527383723483684</v>
      </c>
      <c r="I26" s="233">
        <f t="shared" si="26"/>
        <v>0.17326076668244203</v>
      </c>
      <c r="J26" s="233">
        <f t="shared" ref="J26" si="27">+J25/J5</f>
        <v>0.17676459366653946</v>
      </c>
    </row>
    <row r="27" spans="1:10">
      <c r="A27" s="149"/>
      <c r="B27" s="304"/>
      <c r="C27" s="304"/>
      <c r="D27" s="148"/>
      <c r="E27" s="73"/>
      <c r="F27" s="73"/>
      <c r="G27" s="398"/>
      <c r="J27" s="2"/>
    </row>
    <row r="28" spans="1:10">
      <c r="A28" s="365" t="s">
        <v>195</v>
      </c>
      <c r="B28" s="367"/>
      <c r="C28" s="367"/>
      <c r="D28" s="368"/>
      <c r="E28" s="342"/>
      <c r="F28" s="342"/>
      <c r="G28" s="399"/>
      <c r="H28" s="345"/>
      <c r="I28" s="345"/>
      <c r="J28" s="345"/>
    </row>
    <row r="29" spans="1:10">
      <c r="A29" s="293" t="s">
        <v>112</v>
      </c>
      <c r="B29" s="241">
        <v>5099.62</v>
      </c>
      <c r="C29" s="241">
        <v>1133.21</v>
      </c>
      <c r="D29" s="240">
        <v>1266.04</v>
      </c>
      <c r="E29" s="232">
        <v>1357.34</v>
      </c>
      <c r="F29" s="232">
        <v>1682.46</v>
      </c>
      <c r="G29" s="241">
        <v>5439.05</v>
      </c>
      <c r="H29" s="241">
        <v>1268.73</v>
      </c>
      <c r="I29" s="240">
        <v>1432.9</v>
      </c>
      <c r="J29" s="240">
        <f>+'Segment Results'!C8</f>
        <v>1543.4</v>
      </c>
    </row>
    <row r="30" spans="1:10">
      <c r="A30" s="294" t="s">
        <v>37</v>
      </c>
      <c r="B30" s="168">
        <v>5970.4</v>
      </c>
      <c r="C30" s="168">
        <v>1505.99</v>
      </c>
      <c r="D30" s="77">
        <v>1560.88</v>
      </c>
      <c r="E30" s="221">
        <v>1582.29</v>
      </c>
      <c r="F30" s="221">
        <v>1703.16</v>
      </c>
      <c r="G30" s="168">
        <v>6352.33</v>
      </c>
      <c r="H30" s="168">
        <v>1581.49</v>
      </c>
      <c r="I30" s="77">
        <v>1707.5</v>
      </c>
      <c r="J30" s="77">
        <f>+'Segment Results'!C9</f>
        <v>1737.3</v>
      </c>
    </row>
    <row r="31" spans="1:10">
      <c r="A31" s="293" t="s">
        <v>132</v>
      </c>
      <c r="B31" s="241">
        <f t="shared" ref="B31:I31" si="28">+B29+B30</f>
        <v>11070.02</v>
      </c>
      <c r="C31" s="241">
        <f t="shared" si="28"/>
        <v>2639.2</v>
      </c>
      <c r="D31" s="240">
        <f t="shared" si="28"/>
        <v>2826.92</v>
      </c>
      <c r="E31" s="432">
        <f t="shared" si="28"/>
        <v>2939.63</v>
      </c>
      <c r="F31" s="240">
        <f t="shared" si="28"/>
        <v>3385.62</v>
      </c>
      <c r="G31" s="241">
        <f t="shared" si="28"/>
        <v>11791.380000000001</v>
      </c>
      <c r="H31" s="241">
        <f t="shared" si="28"/>
        <v>2850.2200000000003</v>
      </c>
      <c r="I31" s="240">
        <f t="shared" si="28"/>
        <v>3140.4</v>
      </c>
      <c r="J31" s="240">
        <f t="shared" ref="J31" si="29">+J29+J30</f>
        <v>3280.7</v>
      </c>
    </row>
    <row r="32" spans="1:10" ht="3.75" customHeight="1">
      <c r="A32" s="154"/>
      <c r="B32" s="167"/>
      <c r="C32" s="167"/>
      <c r="D32" s="81"/>
      <c r="E32" s="169"/>
      <c r="F32" s="169"/>
      <c r="G32" s="167"/>
      <c r="H32" s="167"/>
      <c r="I32" s="81"/>
      <c r="J32" s="81"/>
    </row>
    <row r="33" spans="1:10">
      <c r="A33" s="154" t="s">
        <v>142</v>
      </c>
      <c r="B33" s="237">
        <v>8873.41</v>
      </c>
      <c r="C33" s="237">
        <v>2106.36</v>
      </c>
      <c r="D33" s="236">
        <v>2255.5700000000002</v>
      </c>
      <c r="E33" s="169">
        <v>2364.1</v>
      </c>
      <c r="F33" s="169">
        <v>2684.12</v>
      </c>
      <c r="G33" s="237">
        <v>9410.15</v>
      </c>
      <c r="H33" s="237">
        <v>2274.85</v>
      </c>
      <c r="I33" s="236">
        <v>2506.1</v>
      </c>
      <c r="J33" s="236">
        <f>+'Segment Results'!C13</f>
        <v>2628.1</v>
      </c>
    </row>
    <row r="34" spans="1:10">
      <c r="A34" s="154" t="s">
        <v>143</v>
      </c>
      <c r="B34" s="237">
        <v>1357.5</v>
      </c>
      <c r="C34" s="237">
        <v>322.37</v>
      </c>
      <c r="D34" s="236">
        <v>350.94</v>
      </c>
      <c r="E34" s="169">
        <v>340.22</v>
      </c>
      <c r="F34" s="169">
        <v>392.02</v>
      </c>
      <c r="G34" s="237">
        <v>1405.55</v>
      </c>
      <c r="H34" s="237">
        <v>355.27</v>
      </c>
      <c r="I34" s="236">
        <v>384.6</v>
      </c>
      <c r="J34" s="236">
        <f>+'Segment Results'!C14</f>
        <v>427.9</v>
      </c>
    </row>
    <row r="35" spans="1:10">
      <c r="A35" s="294" t="s">
        <v>144</v>
      </c>
      <c r="B35" s="239">
        <v>254.12</v>
      </c>
      <c r="C35" s="239">
        <v>68.5</v>
      </c>
      <c r="D35" s="238">
        <v>71.73</v>
      </c>
      <c r="E35" s="221">
        <v>73.77</v>
      </c>
      <c r="F35" s="221">
        <v>75.28</v>
      </c>
      <c r="G35" s="239">
        <v>289.33999999999997</v>
      </c>
      <c r="H35" s="239">
        <v>77.98</v>
      </c>
      <c r="I35" s="238">
        <v>80.7</v>
      </c>
      <c r="J35" s="238">
        <f>+'Segment Results'!C15</f>
        <v>84.9</v>
      </c>
    </row>
    <row r="36" spans="1:10">
      <c r="A36" s="154" t="s">
        <v>6</v>
      </c>
      <c r="B36" s="167">
        <f>SUM(B33:B35)</f>
        <v>10485.030000000001</v>
      </c>
      <c r="C36" s="167">
        <f>SUM(C33:C35)</f>
        <v>2497.23</v>
      </c>
      <c r="D36" s="81">
        <f t="shared" ref="D36:F36" si="30">SUM(D33:D35)</f>
        <v>2678.2400000000002</v>
      </c>
      <c r="E36" s="81">
        <f t="shared" si="30"/>
        <v>2778.0899999999997</v>
      </c>
      <c r="F36" s="81">
        <f t="shared" si="30"/>
        <v>3151.42</v>
      </c>
      <c r="G36" s="167">
        <f>SUM(G33:G35)</f>
        <v>11105.039999999999</v>
      </c>
      <c r="H36" s="433">
        <f>+H33+H34+H35</f>
        <v>2708.1</v>
      </c>
      <c r="I36" s="81">
        <f>+I33+I34+I35</f>
        <v>2971.3999999999996</v>
      </c>
      <c r="J36" s="81">
        <f>+J33+J34+J35</f>
        <v>3140.9</v>
      </c>
    </row>
    <row r="37" spans="1:10" ht="3.75" customHeight="1">
      <c r="A37" s="154"/>
      <c r="B37" s="167"/>
      <c r="C37" s="167"/>
      <c r="D37" s="81"/>
      <c r="E37" s="169"/>
      <c r="F37" s="169"/>
      <c r="G37" s="167"/>
      <c r="H37" s="167"/>
      <c r="I37" s="81"/>
      <c r="J37" s="81"/>
    </row>
    <row r="38" spans="1:10" outlineLevel="1">
      <c r="A38" s="154" t="s">
        <v>7</v>
      </c>
      <c r="B38" s="237">
        <v>0</v>
      </c>
      <c r="C38" s="237">
        <v>0</v>
      </c>
      <c r="D38" s="236">
        <v>0</v>
      </c>
      <c r="E38" s="169">
        <v>0</v>
      </c>
      <c r="F38" s="169">
        <v>0</v>
      </c>
      <c r="G38" s="237">
        <v>0</v>
      </c>
      <c r="H38" s="237">
        <v>0</v>
      </c>
      <c r="I38" s="236">
        <v>0</v>
      </c>
      <c r="J38" s="236">
        <v>0</v>
      </c>
    </row>
    <row r="39" spans="1:10" ht="3" customHeight="1" outlineLevel="1">
      <c r="A39" s="154"/>
      <c r="B39" s="167">
        <v>0</v>
      </c>
      <c r="C39" s="167">
        <v>0</v>
      </c>
      <c r="D39" s="81">
        <v>0</v>
      </c>
      <c r="E39" s="169">
        <v>0</v>
      </c>
      <c r="F39" s="169">
        <v>0</v>
      </c>
      <c r="G39" s="167">
        <v>0</v>
      </c>
      <c r="H39" s="167">
        <v>0</v>
      </c>
      <c r="I39" s="81">
        <v>0</v>
      </c>
      <c r="J39" s="81">
        <v>0</v>
      </c>
    </row>
    <row r="40" spans="1:10">
      <c r="A40" s="154" t="s">
        <v>8</v>
      </c>
      <c r="B40" s="167">
        <f t="shared" ref="B40:I40" si="31">+B31-B36+B38</f>
        <v>584.98999999999978</v>
      </c>
      <c r="C40" s="167">
        <f t="shared" si="31"/>
        <v>141.9699999999998</v>
      </c>
      <c r="D40" s="81">
        <f t="shared" si="31"/>
        <v>148.67999999999984</v>
      </c>
      <c r="E40" s="81">
        <f t="shared" si="31"/>
        <v>161.54000000000042</v>
      </c>
      <c r="F40" s="169">
        <f t="shared" si="31"/>
        <v>234.19999999999982</v>
      </c>
      <c r="G40" s="167">
        <f t="shared" si="31"/>
        <v>686.34000000000196</v>
      </c>
      <c r="H40" s="167">
        <f t="shared" si="31"/>
        <v>142.12000000000035</v>
      </c>
      <c r="I40" s="81">
        <f t="shared" si="31"/>
        <v>169.00000000000045</v>
      </c>
      <c r="J40" s="81">
        <f t="shared" ref="J40" si="32">+J31-J36+J38</f>
        <v>139.79999999999973</v>
      </c>
    </row>
    <row r="41" spans="1:10" ht="2.25" customHeight="1">
      <c r="A41" s="149"/>
      <c r="B41" s="167">
        <v>0</v>
      </c>
      <c r="C41" s="167">
        <v>0</v>
      </c>
      <c r="D41" s="81">
        <v>0</v>
      </c>
      <c r="E41" s="169">
        <v>0</v>
      </c>
      <c r="F41" s="169">
        <v>0</v>
      </c>
      <c r="G41" s="167">
        <v>0</v>
      </c>
      <c r="H41" s="167">
        <v>0</v>
      </c>
      <c r="I41" s="81">
        <v>0</v>
      </c>
      <c r="J41" s="81">
        <v>0</v>
      </c>
    </row>
    <row r="42" spans="1:10">
      <c r="A42" s="154" t="s">
        <v>145</v>
      </c>
      <c r="B42" s="237">
        <v>17.89</v>
      </c>
      <c r="C42" s="237">
        <v>4.7</v>
      </c>
      <c r="D42" s="236">
        <v>5.22</v>
      </c>
      <c r="E42" s="169">
        <v>3.3</v>
      </c>
      <c r="F42" s="169">
        <v>5.63</v>
      </c>
      <c r="G42" s="237">
        <v>18.79</v>
      </c>
      <c r="H42" s="237">
        <v>4</v>
      </c>
      <c r="I42" s="236">
        <v>7.6</v>
      </c>
      <c r="J42" s="236">
        <f>+'Segment Results'!C22</f>
        <v>2.6</v>
      </c>
    </row>
    <row r="43" spans="1:10">
      <c r="A43" s="154" t="s">
        <v>255</v>
      </c>
      <c r="B43" s="237">
        <v>-0.09</v>
      </c>
      <c r="C43" s="237">
        <v>0.43</v>
      </c>
      <c r="D43" s="236">
        <v>0.61</v>
      </c>
      <c r="E43" s="169">
        <v>0.45</v>
      </c>
      <c r="F43" s="169">
        <v>-1.46</v>
      </c>
      <c r="G43" s="237">
        <v>0.04</v>
      </c>
      <c r="H43" s="237">
        <v>1.8</v>
      </c>
      <c r="I43" s="236">
        <v>1.1000000000000001</v>
      </c>
      <c r="J43" s="236">
        <f>+'Segment Results'!C23</f>
        <v>95.6</v>
      </c>
    </row>
    <row r="44" spans="1:10" ht="28.5">
      <c r="A44" s="149" t="s">
        <v>154</v>
      </c>
      <c r="B44" s="237">
        <v>0</v>
      </c>
      <c r="C44" s="237">
        <v>0</v>
      </c>
      <c r="D44" s="236">
        <v>0</v>
      </c>
      <c r="E44" s="169">
        <v>0</v>
      </c>
      <c r="F44" s="169">
        <v>0</v>
      </c>
      <c r="G44" s="237">
        <v>0</v>
      </c>
      <c r="H44" s="237">
        <v>0</v>
      </c>
      <c r="I44" s="236">
        <v>0</v>
      </c>
      <c r="J44" s="236">
        <v>0</v>
      </c>
    </row>
    <row r="45" spans="1:10" ht="4.5" customHeight="1">
      <c r="A45" s="149"/>
      <c r="B45" s="167"/>
      <c r="C45" s="167"/>
      <c r="D45" s="81"/>
      <c r="E45" s="169"/>
      <c r="F45" s="169"/>
      <c r="G45" s="167"/>
      <c r="H45" s="167"/>
      <c r="I45" s="81"/>
      <c r="J45" s="81"/>
    </row>
    <row r="46" spans="1:10">
      <c r="A46" s="294" t="s">
        <v>153</v>
      </c>
      <c r="B46" s="168">
        <v>254.12</v>
      </c>
      <c r="C46" s="168">
        <v>68.5</v>
      </c>
      <c r="D46" s="77">
        <v>71.73</v>
      </c>
      <c r="E46" s="221">
        <v>73.77</v>
      </c>
      <c r="F46" s="221">
        <v>75.28</v>
      </c>
      <c r="G46" s="168">
        <v>289.33999999999997</v>
      </c>
      <c r="H46" s="168">
        <v>77.900000000000006</v>
      </c>
      <c r="I46" s="77">
        <v>80.69</v>
      </c>
      <c r="J46" s="77">
        <f>+J35</f>
        <v>84.9</v>
      </c>
    </row>
    <row r="47" spans="1:10">
      <c r="A47" s="295" t="s">
        <v>18</v>
      </c>
      <c r="B47" s="231">
        <f>+B40+B42+B43-B44+B46</f>
        <v>856.90999999999974</v>
      </c>
      <c r="C47" s="231">
        <f t="shared" ref="C47:G47" si="33">+C40+C42+C43-C44+C46</f>
        <v>215.5999999999998</v>
      </c>
      <c r="D47" s="230">
        <f t="shared" si="33"/>
        <v>226.23999999999984</v>
      </c>
      <c r="E47" s="230">
        <f t="shared" si="33"/>
        <v>239.0600000000004</v>
      </c>
      <c r="F47" s="230">
        <f t="shared" si="33"/>
        <v>313.64999999999981</v>
      </c>
      <c r="G47" s="231">
        <f t="shared" si="33"/>
        <v>994.51000000000181</v>
      </c>
      <c r="H47" s="231">
        <f t="shared" ref="H47" si="34">+H40+H42+H43-H44+H46</f>
        <v>225.82000000000036</v>
      </c>
      <c r="I47" s="230">
        <f t="shared" ref="I47:J47" si="35">+I40+I42+I43-I44+I46</f>
        <v>258.39000000000044</v>
      </c>
      <c r="J47" s="230">
        <f t="shared" si="35"/>
        <v>322.89999999999975</v>
      </c>
    </row>
    <row r="48" spans="1:10">
      <c r="A48" s="149" t="s">
        <v>193</v>
      </c>
      <c r="B48" s="164">
        <f>B49-B47</f>
        <v>93.660000000000309</v>
      </c>
      <c r="C48" s="164">
        <f>C49-C47</f>
        <v>9.6000000000001933</v>
      </c>
      <c r="D48" s="153">
        <f>D49-D47</f>
        <v>7.4700000000001694</v>
      </c>
      <c r="E48" s="153">
        <v>0</v>
      </c>
      <c r="F48" s="153">
        <f t="shared" ref="F48:G48" si="36">F49-F47</f>
        <v>0</v>
      </c>
      <c r="G48" s="188">
        <f t="shared" si="36"/>
        <v>17.129999999998176</v>
      </c>
      <c r="H48" s="153">
        <v>0</v>
      </c>
      <c r="I48" s="153">
        <v>0</v>
      </c>
      <c r="J48" s="153">
        <f>+'Segment Results'!C30+'Segment Results'!C31+'Segment Results'!C32+'Segment Results'!C33</f>
        <v>-67.100000000000009</v>
      </c>
    </row>
    <row r="49" spans="1:10">
      <c r="A49" s="295" t="s">
        <v>17</v>
      </c>
      <c r="B49" s="231">
        <v>950.57</v>
      </c>
      <c r="C49" s="231">
        <v>225.2</v>
      </c>
      <c r="D49" s="230">
        <v>233.71</v>
      </c>
      <c r="E49" s="232">
        <v>239.06</v>
      </c>
      <c r="F49" s="232">
        <v>313.64999999999998</v>
      </c>
      <c r="G49" s="231">
        <v>1011.64</v>
      </c>
      <c r="H49" s="231">
        <v>225.84</v>
      </c>
      <c r="I49" s="230">
        <v>258.35000000000002</v>
      </c>
      <c r="J49" s="230">
        <f>+J47+J48</f>
        <v>255.79999999999973</v>
      </c>
    </row>
    <row r="50" spans="1:10">
      <c r="A50" s="296" t="s">
        <v>155</v>
      </c>
      <c r="B50" s="234">
        <f t="shared" ref="B50:E50" si="37">+B49/B29</f>
        <v>0.18640016314941116</v>
      </c>
      <c r="C50" s="234">
        <f t="shared" si="37"/>
        <v>0.19872750858181623</v>
      </c>
      <c r="D50" s="233">
        <f t="shared" si="37"/>
        <v>0.1845992227733721</v>
      </c>
      <c r="E50" s="235">
        <f t="shared" si="37"/>
        <v>0.17612388937185969</v>
      </c>
      <c r="F50" s="235">
        <f t="shared" ref="F50:I50" si="38">+F49/F29</f>
        <v>0.18642345137477265</v>
      </c>
      <c r="G50" s="234">
        <f t="shared" si="38"/>
        <v>0.18599571616366828</v>
      </c>
      <c r="H50" s="234">
        <f t="shared" si="38"/>
        <v>0.17800477642997328</v>
      </c>
      <c r="I50" s="233">
        <f t="shared" si="38"/>
        <v>0.18029869495428852</v>
      </c>
      <c r="J50" s="233">
        <f t="shared" ref="J50" si="39">+J49/J29</f>
        <v>0.16573798108073068</v>
      </c>
    </row>
    <row r="51" spans="1:10">
      <c r="A51" s="149"/>
      <c r="B51" s="304"/>
      <c r="C51" s="304"/>
      <c r="D51" s="303"/>
      <c r="E51" s="73"/>
      <c r="F51" s="73"/>
      <c r="G51" s="398"/>
      <c r="J51" s="2"/>
    </row>
    <row r="52" spans="1:10">
      <c r="A52" s="365" t="s">
        <v>20</v>
      </c>
      <c r="B52" s="367"/>
      <c r="C52" s="367"/>
      <c r="D52" s="366"/>
      <c r="E52" s="342"/>
      <c r="F52" s="342"/>
      <c r="G52" s="399"/>
      <c r="H52" s="345"/>
      <c r="I52" s="345"/>
      <c r="J52" s="345"/>
    </row>
    <row r="53" spans="1:10">
      <c r="A53" s="293" t="s">
        <v>112</v>
      </c>
      <c r="B53" s="241">
        <v>2197.13</v>
      </c>
      <c r="C53" s="241">
        <v>478.4</v>
      </c>
      <c r="D53" s="240">
        <v>551.47</v>
      </c>
      <c r="E53" s="232">
        <v>576.83000000000004</v>
      </c>
      <c r="F53" s="232">
        <v>781.03</v>
      </c>
      <c r="G53" s="241">
        <v>2387.75</v>
      </c>
      <c r="H53" s="241">
        <v>609.37</v>
      </c>
      <c r="I53" s="240">
        <v>684.6</v>
      </c>
      <c r="J53" s="240">
        <f>+'Segment Results'!E8</f>
        <v>660.5</v>
      </c>
    </row>
    <row r="54" spans="1:10">
      <c r="A54" s="294" t="s">
        <v>37</v>
      </c>
      <c r="B54" s="168">
        <v>1931.77</v>
      </c>
      <c r="C54" s="168">
        <v>426.2</v>
      </c>
      <c r="D54" s="77">
        <v>464.55</v>
      </c>
      <c r="E54" s="221">
        <v>511.87</v>
      </c>
      <c r="F54" s="221">
        <v>606.45000000000005</v>
      </c>
      <c r="G54" s="168">
        <v>2009.07</v>
      </c>
      <c r="H54" s="168">
        <v>571.89</v>
      </c>
      <c r="I54" s="77">
        <v>630.9</v>
      </c>
      <c r="J54" s="77">
        <f>+'Segment Results'!E9</f>
        <v>670.9</v>
      </c>
    </row>
    <row r="55" spans="1:10">
      <c r="A55" s="293" t="s">
        <v>132</v>
      </c>
      <c r="B55" s="241">
        <f t="shared" ref="B55:I55" si="40">+B53+B54</f>
        <v>4128.8999999999996</v>
      </c>
      <c r="C55" s="241">
        <f t="shared" si="40"/>
        <v>904.59999999999991</v>
      </c>
      <c r="D55" s="240">
        <f t="shared" si="40"/>
        <v>1016.02</v>
      </c>
      <c r="E55" s="232">
        <f t="shared" si="40"/>
        <v>1088.7</v>
      </c>
      <c r="F55" s="232">
        <f t="shared" si="40"/>
        <v>1387.48</v>
      </c>
      <c r="G55" s="241">
        <f t="shared" si="40"/>
        <v>4396.82</v>
      </c>
      <c r="H55" s="241">
        <f t="shared" si="40"/>
        <v>1181.26</v>
      </c>
      <c r="I55" s="240">
        <f t="shared" si="40"/>
        <v>1315.5</v>
      </c>
      <c r="J55" s="240">
        <f t="shared" ref="J55" si="41">+J53+J54</f>
        <v>1331.4</v>
      </c>
    </row>
    <row r="56" spans="1:10">
      <c r="A56" s="154"/>
      <c r="B56" s="167"/>
      <c r="C56" s="167"/>
      <c r="D56" s="81"/>
      <c r="E56" s="169"/>
      <c r="F56" s="169"/>
      <c r="G56" s="167"/>
      <c r="H56" s="167"/>
      <c r="I56" s="81"/>
      <c r="J56" s="81"/>
    </row>
    <row r="57" spans="1:10">
      <c r="A57" s="154" t="s">
        <v>142</v>
      </c>
      <c r="B57" s="237">
        <v>3245.45</v>
      </c>
      <c r="C57" s="237">
        <v>728.52</v>
      </c>
      <c r="D57" s="236">
        <v>789.69</v>
      </c>
      <c r="E57" s="169">
        <v>858.05</v>
      </c>
      <c r="F57" s="169">
        <v>1033.6400000000001</v>
      </c>
      <c r="G57" s="237">
        <v>3409.91</v>
      </c>
      <c r="H57" s="237">
        <v>960.6</v>
      </c>
      <c r="I57" s="236">
        <v>1048.97</v>
      </c>
      <c r="J57" s="236">
        <f>+'Segment Results'!E13</f>
        <v>1070.3</v>
      </c>
    </row>
    <row r="58" spans="1:10">
      <c r="A58" s="154" t="s">
        <v>143</v>
      </c>
      <c r="B58" s="237">
        <v>685.41</v>
      </c>
      <c r="C58" s="237">
        <v>142.94</v>
      </c>
      <c r="D58" s="236">
        <v>164.54</v>
      </c>
      <c r="E58" s="169">
        <v>158.76</v>
      </c>
      <c r="F58" s="169">
        <v>222.66</v>
      </c>
      <c r="G58" s="237">
        <v>688.9</v>
      </c>
      <c r="H58" s="237">
        <v>184.2</v>
      </c>
      <c r="I58" s="236">
        <v>200.8</v>
      </c>
      <c r="J58" s="236">
        <f>+'Segment Results'!E14</f>
        <v>183.5</v>
      </c>
    </row>
    <row r="59" spans="1:10">
      <c r="A59" s="294" t="s">
        <v>144</v>
      </c>
      <c r="B59" s="239">
        <v>66.62</v>
      </c>
      <c r="C59" s="239">
        <v>15.57</v>
      </c>
      <c r="D59" s="238">
        <v>18.84</v>
      </c>
      <c r="E59" s="221">
        <v>17.54</v>
      </c>
      <c r="F59" s="221">
        <v>20.37</v>
      </c>
      <c r="G59" s="239">
        <v>72.319999999999993</v>
      </c>
      <c r="H59" s="239">
        <v>18.850000000000001</v>
      </c>
      <c r="I59" s="238">
        <v>20.2</v>
      </c>
      <c r="J59" s="238">
        <f>+'Segment Results'!E15</f>
        <v>19.7</v>
      </c>
    </row>
    <row r="60" spans="1:10">
      <c r="A60" s="154" t="s">
        <v>6</v>
      </c>
      <c r="B60" s="167">
        <f t="shared" ref="B60:I60" si="42">SUM(B57:B59)</f>
        <v>3997.4799999999996</v>
      </c>
      <c r="C60" s="167">
        <f t="shared" si="42"/>
        <v>887.03000000000009</v>
      </c>
      <c r="D60" s="81">
        <f t="shared" si="42"/>
        <v>973.07</v>
      </c>
      <c r="E60" s="169">
        <f t="shared" si="42"/>
        <v>1034.3499999999999</v>
      </c>
      <c r="F60" s="169">
        <f t="shared" si="42"/>
        <v>1276.67</v>
      </c>
      <c r="G60" s="167">
        <f t="shared" si="42"/>
        <v>4171.1299999999992</v>
      </c>
      <c r="H60" s="167">
        <f t="shared" si="42"/>
        <v>1163.6499999999999</v>
      </c>
      <c r="I60" s="81">
        <f t="shared" si="42"/>
        <v>1269.97</v>
      </c>
      <c r="J60" s="81">
        <f t="shared" ref="J60" si="43">SUM(J57:J59)</f>
        <v>1273.5</v>
      </c>
    </row>
    <row r="61" spans="1:10" ht="2.25" customHeight="1">
      <c r="A61" s="154"/>
      <c r="B61" s="167"/>
      <c r="C61" s="167"/>
      <c r="D61" s="81"/>
      <c r="E61" s="169"/>
      <c r="F61" s="169"/>
      <c r="G61" s="167"/>
      <c r="H61" s="167"/>
      <c r="I61" s="81"/>
      <c r="J61" s="81"/>
    </row>
    <row r="62" spans="1:10" outlineLevel="1">
      <c r="A62" s="154" t="s">
        <v>7</v>
      </c>
      <c r="B62" s="237">
        <v>0</v>
      </c>
      <c r="C62" s="237">
        <v>0</v>
      </c>
      <c r="D62" s="236">
        <v>0</v>
      </c>
      <c r="E62" s="169">
        <v>0</v>
      </c>
      <c r="F62" s="169">
        <v>0</v>
      </c>
      <c r="G62" s="237">
        <v>0</v>
      </c>
      <c r="H62" s="237">
        <v>0</v>
      </c>
      <c r="I62" s="236">
        <v>0</v>
      </c>
      <c r="J62" s="236">
        <v>0</v>
      </c>
    </row>
    <row r="63" spans="1:10" ht="5.25" customHeight="1" outlineLevel="1">
      <c r="A63" s="154"/>
      <c r="B63" s="167">
        <v>0</v>
      </c>
      <c r="C63" s="167">
        <v>0</v>
      </c>
      <c r="D63" s="81">
        <v>0</v>
      </c>
      <c r="E63" s="169">
        <v>0</v>
      </c>
      <c r="F63" s="169">
        <v>0</v>
      </c>
      <c r="G63" s="167">
        <v>0</v>
      </c>
      <c r="H63" s="167">
        <v>0</v>
      </c>
      <c r="I63" s="81">
        <v>0</v>
      </c>
      <c r="J63" s="81">
        <v>0</v>
      </c>
    </row>
    <row r="64" spans="1:10">
      <c r="A64" s="154" t="s">
        <v>8</v>
      </c>
      <c r="B64" s="167">
        <f t="shared" ref="B64:I64" si="44">+B55-B60</f>
        <v>131.42000000000007</v>
      </c>
      <c r="C64" s="167">
        <f t="shared" si="44"/>
        <v>17.569999999999823</v>
      </c>
      <c r="D64" s="81">
        <f t="shared" si="44"/>
        <v>42.949999999999932</v>
      </c>
      <c r="E64" s="169">
        <f t="shared" si="44"/>
        <v>54.350000000000136</v>
      </c>
      <c r="F64" s="169">
        <f t="shared" si="44"/>
        <v>110.80999999999995</v>
      </c>
      <c r="G64" s="167">
        <f t="shared" si="44"/>
        <v>225.69000000000051</v>
      </c>
      <c r="H64" s="167">
        <f t="shared" si="44"/>
        <v>17.610000000000127</v>
      </c>
      <c r="I64" s="81">
        <f t="shared" si="44"/>
        <v>45.529999999999973</v>
      </c>
      <c r="J64" s="81">
        <f t="shared" ref="J64" si="45">+J55-J60</f>
        <v>57.900000000000091</v>
      </c>
    </row>
    <row r="65" spans="1:10" ht="3.75" customHeight="1">
      <c r="A65" s="149"/>
      <c r="B65" s="167">
        <v>0</v>
      </c>
      <c r="C65" s="167">
        <v>0</v>
      </c>
      <c r="D65" s="81">
        <v>0</v>
      </c>
      <c r="E65" s="169">
        <v>0</v>
      </c>
      <c r="F65" s="169">
        <v>0</v>
      </c>
      <c r="G65" s="167">
        <v>0</v>
      </c>
      <c r="H65" s="167">
        <v>0</v>
      </c>
      <c r="I65" s="81">
        <v>0</v>
      </c>
      <c r="J65" s="81">
        <v>0</v>
      </c>
    </row>
    <row r="66" spans="1:10">
      <c r="A66" s="154" t="s">
        <v>145</v>
      </c>
      <c r="B66" s="237">
        <v>1.82</v>
      </c>
      <c r="C66" s="237">
        <v>0.4</v>
      </c>
      <c r="D66" s="236">
        <v>0.32</v>
      </c>
      <c r="E66" s="169">
        <v>0.4</v>
      </c>
      <c r="F66" s="169">
        <v>0.34</v>
      </c>
      <c r="G66" s="237">
        <v>1.55</v>
      </c>
      <c r="H66" s="237">
        <v>0.24</v>
      </c>
      <c r="I66" s="236">
        <v>0.24</v>
      </c>
      <c r="J66" s="236">
        <f>+'Segment Results'!E22</f>
        <v>0.8</v>
      </c>
    </row>
    <row r="67" spans="1:10">
      <c r="A67" s="154" t="s">
        <v>255</v>
      </c>
      <c r="B67" s="237">
        <v>0</v>
      </c>
      <c r="C67" s="237">
        <v>0</v>
      </c>
      <c r="D67" s="236">
        <v>0</v>
      </c>
      <c r="E67" s="169">
        <v>-0.09</v>
      </c>
      <c r="F67" s="169">
        <v>0</v>
      </c>
      <c r="G67" s="237">
        <v>-7.0000000000000007E-2</v>
      </c>
      <c r="H67" s="237">
        <v>0.09</v>
      </c>
      <c r="I67" s="236">
        <v>0</v>
      </c>
      <c r="J67" s="236">
        <v>0</v>
      </c>
    </row>
    <row r="68" spans="1:10" ht="28.5">
      <c r="A68" s="149" t="s">
        <v>154</v>
      </c>
      <c r="B68" s="237">
        <v>0.48</v>
      </c>
      <c r="C68" s="237">
        <v>0.4</v>
      </c>
      <c r="D68" s="236">
        <v>-0.5</v>
      </c>
      <c r="E68" s="169">
        <v>0.06</v>
      </c>
      <c r="F68" s="169">
        <v>0.17</v>
      </c>
      <c r="G68" s="237">
        <v>0.06</v>
      </c>
      <c r="H68" s="237">
        <v>-0.2</v>
      </c>
      <c r="I68" s="236">
        <v>-0.55000000000000004</v>
      </c>
      <c r="J68" s="236">
        <f>+'Segment Results'!E24</f>
        <v>0.1</v>
      </c>
    </row>
    <row r="69" spans="1:10" ht="5.25" customHeight="1">
      <c r="A69" s="149"/>
      <c r="B69" s="237"/>
      <c r="C69" s="237"/>
      <c r="D69" s="236"/>
      <c r="E69" s="169"/>
      <c r="F69" s="169"/>
      <c r="G69" s="237"/>
      <c r="H69" s="237"/>
      <c r="I69" s="236"/>
      <c r="J69" s="236"/>
    </row>
    <row r="70" spans="1:10">
      <c r="A70" s="294" t="s">
        <v>153</v>
      </c>
      <c r="B70" s="168">
        <v>66.62</v>
      </c>
      <c r="C70" s="168">
        <v>15.57</v>
      </c>
      <c r="D70" s="77">
        <v>18.84</v>
      </c>
      <c r="E70" s="221">
        <v>17.54</v>
      </c>
      <c r="F70" s="221">
        <v>20.37</v>
      </c>
      <c r="G70" s="168">
        <v>72.319999999999993</v>
      </c>
      <c r="H70" s="168">
        <v>18.850000000000001</v>
      </c>
      <c r="I70" s="77">
        <v>20.2</v>
      </c>
      <c r="J70" s="77">
        <f>+J59</f>
        <v>19.7</v>
      </c>
    </row>
    <row r="71" spans="1:10">
      <c r="A71" s="295" t="s">
        <v>18</v>
      </c>
      <c r="B71" s="241">
        <v>199.4</v>
      </c>
      <c r="C71" s="241">
        <v>33.299999999999997</v>
      </c>
      <c r="D71" s="240">
        <v>62.63</v>
      </c>
      <c r="E71" s="232">
        <v>72.14</v>
      </c>
      <c r="F71" s="232">
        <v>131.34</v>
      </c>
      <c r="G71" s="241">
        <v>299.44</v>
      </c>
      <c r="H71" s="241">
        <v>36.950000000000003</v>
      </c>
      <c r="I71" s="240">
        <v>66.52</v>
      </c>
      <c r="J71" s="240">
        <f>+J64+J66-J68+J70</f>
        <v>78.300000000000082</v>
      </c>
    </row>
    <row r="72" spans="1:10">
      <c r="A72" s="149" t="s">
        <v>193</v>
      </c>
      <c r="B72" s="164">
        <f>B73-B71</f>
        <v>73.489999999999981</v>
      </c>
      <c r="C72" s="164">
        <f t="shared" ref="C72:I72" si="46">C73-C71</f>
        <v>2.1000000000000014</v>
      </c>
      <c r="D72" s="153">
        <f t="shared" si="46"/>
        <v>7.6600000000000037</v>
      </c>
      <c r="E72" s="153">
        <f t="shared" si="46"/>
        <v>0</v>
      </c>
      <c r="F72" s="153">
        <f t="shared" si="46"/>
        <v>0</v>
      </c>
      <c r="G72" s="188">
        <f t="shared" si="46"/>
        <v>9.7900000000000205</v>
      </c>
      <c r="H72" s="153">
        <f t="shared" si="46"/>
        <v>0</v>
      </c>
      <c r="I72" s="153">
        <f t="shared" si="46"/>
        <v>0</v>
      </c>
      <c r="J72" s="153">
        <f>+'Segment Results'!E31</f>
        <v>0.3</v>
      </c>
    </row>
    <row r="73" spans="1:10">
      <c r="A73" s="295" t="s">
        <v>17</v>
      </c>
      <c r="B73" s="241">
        <v>272.89</v>
      </c>
      <c r="C73" s="241">
        <v>35.4</v>
      </c>
      <c r="D73" s="240">
        <v>70.290000000000006</v>
      </c>
      <c r="E73" s="232">
        <v>72.14</v>
      </c>
      <c r="F73" s="232">
        <v>131.34</v>
      </c>
      <c r="G73" s="241">
        <v>309.23</v>
      </c>
      <c r="H73" s="241">
        <v>36.950000000000003</v>
      </c>
      <c r="I73" s="240">
        <v>66.52</v>
      </c>
      <c r="J73" s="240">
        <f>+J71+J72</f>
        <v>78.60000000000008</v>
      </c>
    </row>
    <row r="74" spans="1:10">
      <c r="A74" s="296" t="s">
        <v>155</v>
      </c>
      <c r="B74" s="234">
        <f t="shared" ref="B74:E74" si="47">+B73/B53</f>
        <v>0.1242029374684247</v>
      </c>
      <c r="C74" s="234">
        <f t="shared" si="47"/>
        <v>7.3996655518394655E-2</v>
      </c>
      <c r="D74" s="233">
        <f t="shared" si="47"/>
        <v>0.12745933595662504</v>
      </c>
      <c r="E74" s="235">
        <f t="shared" si="47"/>
        <v>0.12506284347208016</v>
      </c>
      <c r="F74" s="235">
        <f t="shared" ref="F74:I74" si="48">+F73/F53</f>
        <v>0.16816255457536844</v>
      </c>
      <c r="G74" s="234">
        <f>309.2/2387.8</f>
        <v>0.12949158220956528</v>
      </c>
      <c r="H74" s="234">
        <f t="shared" si="48"/>
        <v>6.063639496529203E-2</v>
      </c>
      <c r="I74" s="233">
        <f t="shared" si="48"/>
        <v>9.7166228454571998E-2</v>
      </c>
      <c r="J74" s="233">
        <f t="shared" ref="J74" si="49">+J73/J53</f>
        <v>0.11900075700227113</v>
      </c>
    </row>
    <row r="75" spans="1:10">
      <c r="A75" s="149"/>
      <c r="B75" s="304"/>
      <c r="C75" s="304"/>
      <c r="D75" s="148"/>
      <c r="E75" s="73"/>
      <c r="F75" s="73"/>
      <c r="G75" s="398"/>
      <c r="J75" s="2"/>
    </row>
    <row r="76" spans="1:10">
      <c r="A76" s="365" t="s">
        <v>196</v>
      </c>
      <c r="B76" s="367"/>
      <c r="C76" s="367"/>
      <c r="D76" s="368"/>
      <c r="E76" s="342"/>
      <c r="F76" s="342"/>
      <c r="G76" s="399"/>
      <c r="H76" s="345"/>
      <c r="I76" s="345"/>
      <c r="J76" s="345"/>
    </row>
    <row r="77" spans="1:10">
      <c r="A77" s="293" t="s">
        <v>112</v>
      </c>
      <c r="B77" s="241">
        <v>986.8</v>
      </c>
      <c r="C77" s="241">
        <v>218.5</v>
      </c>
      <c r="D77" s="240">
        <v>273.70999999999998</v>
      </c>
      <c r="E77" s="232">
        <v>285.95999999999998</v>
      </c>
      <c r="F77" s="232">
        <v>347.03</v>
      </c>
      <c r="G77" s="241">
        <v>1125.1400000000001</v>
      </c>
      <c r="H77" s="241">
        <v>251.78</v>
      </c>
      <c r="I77" s="240">
        <v>300.79000000000002</v>
      </c>
      <c r="J77" s="240">
        <f>+'Segment Results'!G8</f>
        <v>298.2</v>
      </c>
    </row>
    <row r="78" spans="1:10">
      <c r="A78" s="294" t="s">
        <v>37</v>
      </c>
      <c r="B78" s="168">
        <v>742.73</v>
      </c>
      <c r="C78" s="168">
        <v>184.92</v>
      </c>
      <c r="D78" s="77">
        <v>213.18</v>
      </c>
      <c r="E78" s="221">
        <v>216.07</v>
      </c>
      <c r="F78" s="221">
        <v>244.17</v>
      </c>
      <c r="G78" s="168">
        <v>858.35</v>
      </c>
      <c r="H78" s="168">
        <v>243.68</v>
      </c>
      <c r="I78" s="77">
        <v>237.41</v>
      </c>
      <c r="J78" s="77">
        <f>+'Segment Results'!G9</f>
        <v>231.8</v>
      </c>
    </row>
    <row r="79" spans="1:10">
      <c r="A79" s="293" t="s">
        <v>132</v>
      </c>
      <c r="B79" s="241">
        <f t="shared" ref="B79:I79" si="50">+B77+B78</f>
        <v>1729.53</v>
      </c>
      <c r="C79" s="241">
        <f t="shared" si="50"/>
        <v>403.41999999999996</v>
      </c>
      <c r="D79" s="240">
        <f t="shared" si="50"/>
        <v>486.89</v>
      </c>
      <c r="E79" s="232">
        <f t="shared" si="50"/>
        <v>502.03</v>
      </c>
      <c r="F79" s="232">
        <f t="shared" si="50"/>
        <v>591.19999999999993</v>
      </c>
      <c r="G79" s="241">
        <f t="shared" si="50"/>
        <v>1983.4900000000002</v>
      </c>
      <c r="H79" s="241">
        <f t="shared" si="50"/>
        <v>495.46000000000004</v>
      </c>
      <c r="I79" s="240">
        <f t="shared" si="50"/>
        <v>538.20000000000005</v>
      </c>
      <c r="J79" s="240">
        <f t="shared" ref="J79" si="51">+J77+J78</f>
        <v>530</v>
      </c>
    </row>
    <row r="80" spans="1:10">
      <c r="A80" s="154"/>
      <c r="B80" s="167"/>
      <c r="C80" s="167"/>
      <c r="D80" s="81"/>
      <c r="E80" s="169"/>
      <c r="F80" s="169"/>
      <c r="G80" s="167"/>
      <c r="H80" s="167"/>
      <c r="I80" s="81"/>
      <c r="J80" s="81"/>
    </row>
    <row r="81" spans="1:10">
      <c r="A81" s="154" t="s">
        <v>142</v>
      </c>
      <c r="B81" s="237">
        <v>1302.05</v>
      </c>
      <c r="C81" s="237">
        <v>311.58999999999997</v>
      </c>
      <c r="D81" s="236">
        <v>364.28</v>
      </c>
      <c r="E81" s="169">
        <v>376.13</v>
      </c>
      <c r="F81" s="169">
        <v>433.04</v>
      </c>
      <c r="G81" s="237">
        <v>1485.04</v>
      </c>
      <c r="H81" s="237">
        <v>384.46</v>
      </c>
      <c r="I81" s="236">
        <v>403.61</v>
      </c>
      <c r="J81" s="236">
        <f>+'Segment Results'!G13</f>
        <v>400.5</v>
      </c>
    </row>
    <row r="82" spans="1:10">
      <c r="A82" s="154" t="s">
        <v>143</v>
      </c>
      <c r="B82" s="237">
        <v>301.10000000000002</v>
      </c>
      <c r="C82" s="237">
        <v>68.680000000000007</v>
      </c>
      <c r="D82" s="236">
        <v>78.33</v>
      </c>
      <c r="E82" s="169">
        <v>82.71</v>
      </c>
      <c r="F82" s="169">
        <v>89.5</v>
      </c>
      <c r="G82" s="237">
        <v>319.20999999999998</v>
      </c>
      <c r="H82" s="237">
        <v>77.31</v>
      </c>
      <c r="I82" s="236">
        <v>91.77</v>
      </c>
      <c r="J82" s="236">
        <f>+'Segment Results'!G14</f>
        <v>88.3</v>
      </c>
    </row>
    <row r="83" spans="1:10">
      <c r="A83" s="294" t="s">
        <v>144</v>
      </c>
      <c r="B83" s="168">
        <v>17.809999999999999</v>
      </c>
      <c r="C83" s="239">
        <v>4.3099999999999996</v>
      </c>
      <c r="D83" s="238">
        <v>4.3899999999999997</v>
      </c>
      <c r="E83" s="221">
        <v>4.66</v>
      </c>
      <c r="F83" s="221">
        <v>4.9000000000000004</v>
      </c>
      <c r="G83" s="168">
        <v>18.260000000000002</v>
      </c>
      <c r="H83" s="239">
        <v>4.68</v>
      </c>
      <c r="I83" s="238">
        <v>4.99</v>
      </c>
      <c r="J83" s="238">
        <f>+'Segment Results'!G15</f>
        <v>5.2</v>
      </c>
    </row>
    <row r="84" spans="1:10">
      <c r="A84" s="154" t="s">
        <v>6</v>
      </c>
      <c r="B84" s="167">
        <f t="shared" ref="B84:I84" si="52">SUM(B81:B83)</f>
        <v>1620.96</v>
      </c>
      <c r="C84" s="167">
        <f t="shared" si="52"/>
        <v>384.58</v>
      </c>
      <c r="D84" s="81">
        <f t="shared" si="52"/>
        <v>446.99999999999994</v>
      </c>
      <c r="E84" s="169">
        <f t="shared" si="52"/>
        <v>463.5</v>
      </c>
      <c r="F84" s="169">
        <f t="shared" si="52"/>
        <v>527.43999999999994</v>
      </c>
      <c r="G84" s="167">
        <f t="shared" si="52"/>
        <v>1822.51</v>
      </c>
      <c r="H84" s="167">
        <f t="shared" si="52"/>
        <v>466.45</v>
      </c>
      <c r="I84" s="81">
        <f t="shared" si="52"/>
        <v>500.37</v>
      </c>
      <c r="J84" s="81">
        <f t="shared" ref="J84" si="53">SUM(J81:J83)</f>
        <v>494</v>
      </c>
    </row>
    <row r="85" spans="1:10" ht="3.75" customHeight="1">
      <c r="A85" s="154"/>
      <c r="B85" s="167"/>
      <c r="C85" s="167"/>
      <c r="D85" s="81"/>
      <c r="E85" s="169"/>
      <c r="F85" s="169"/>
      <c r="G85" s="167"/>
      <c r="H85" s="167"/>
      <c r="I85" s="81"/>
      <c r="J85" s="81"/>
    </row>
    <row r="86" spans="1:10" outlineLevel="1">
      <c r="A86" s="154" t="s">
        <v>7</v>
      </c>
      <c r="B86" s="237">
        <v>0</v>
      </c>
      <c r="C86" s="237">
        <v>0</v>
      </c>
      <c r="D86" s="236">
        <v>0</v>
      </c>
      <c r="E86" s="169">
        <v>0</v>
      </c>
      <c r="F86" s="169">
        <v>0</v>
      </c>
      <c r="G86" s="237">
        <v>0</v>
      </c>
      <c r="H86" s="237">
        <v>0</v>
      </c>
      <c r="I86" s="236">
        <v>0</v>
      </c>
      <c r="J86" s="236">
        <v>0</v>
      </c>
    </row>
    <row r="87" spans="1:10" ht="3.75" customHeight="1" outlineLevel="1">
      <c r="A87" s="154"/>
      <c r="B87" s="167">
        <v>0</v>
      </c>
      <c r="C87" s="167">
        <v>0</v>
      </c>
      <c r="D87" s="81">
        <v>0</v>
      </c>
      <c r="E87" s="169">
        <v>0</v>
      </c>
      <c r="F87" s="169">
        <v>0</v>
      </c>
      <c r="G87" s="167">
        <v>0</v>
      </c>
      <c r="H87" s="167">
        <v>0</v>
      </c>
      <c r="I87" s="81">
        <v>0</v>
      </c>
      <c r="J87" s="81">
        <v>0</v>
      </c>
    </row>
    <row r="88" spans="1:10">
      <c r="A88" s="154" t="s">
        <v>8</v>
      </c>
      <c r="B88" s="167">
        <f t="shared" ref="B88:I88" si="54">+B79-B84</f>
        <v>108.56999999999994</v>
      </c>
      <c r="C88" s="167">
        <f t="shared" si="54"/>
        <v>18.839999999999975</v>
      </c>
      <c r="D88" s="81">
        <f t="shared" si="54"/>
        <v>39.890000000000043</v>
      </c>
      <c r="E88" s="169">
        <f t="shared" si="54"/>
        <v>38.529999999999973</v>
      </c>
      <c r="F88" s="169">
        <f t="shared" si="54"/>
        <v>63.759999999999991</v>
      </c>
      <c r="G88" s="167">
        <f t="shared" si="54"/>
        <v>160.98000000000025</v>
      </c>
      <c r="H88" s="167">
        <f t="shared" si="54"/>
        <v>29.010000000000048</v>
      </c>
      <c r="I88" s="81">
        <f t="shared" si="54"/>
        <v>37.830000000000041</v>
      </c>
      <c r="J88" s="81">
        <f t="shared" ref="J88" si="55">+J79-J84</f>
        <v>36</v>
      </c>
    </row>
    <row r="89" spans="1:10" ht="3.75" customHeight="1">
      <c r="A89" s="149"/>
      <c r="B89" s="167">
        <v>0</v>
      </c>
      <c r="C89" s="167">
        <v>0</v>
      </c>
      <c r="D89" s="81">
        <v>0</v>
      </c>
      <c r="E89" s="169">
        <v>0</v>
      </c>
      <c r="F89" s="169">
        <v>0</v>
      </c>
      <c r="G89" s="167">
        <v>0</v>
      </c>
      <c r="H89" s="167">
        <v>0</v>
      </c>
      <c r="I89" s="81">
        <v>0</v>
      </c>
      <c r="J89" s="81">
        <v>0</v>
      </c>
    </row>
    <row r="90" spans="1:10">
      <c r="A90" s="154" t="s">
        <v>145</v>
      </c>
      <c r="B90" s="237">
        <v>0.22</v>
      </c>
      <c r="C90" s="237">
        <v>7.0000000000000007E-2</v>
      </c>
      <c r="D90" s="236">
        <v>0</v>
      </c>
      <c r="E90" s="169">
        <v>0.11</v>
      </c>
      <c r="F90" s="169">
        <v>0.24</v>
      </c>
      <c r="G90" s="237">
        <v>0.4</v>
      </c>
      <c r="H90" s="237">
        <v>0.19</v>
      </c>
      <c r="I90" s="236">
        <v>0</v>
      </c>
      <c r="J90" s="236">
        <f>+'Segment Results'!G22</f>
        <v>0.2</v>
      </c>
    </row>
    <row r="91" spans="1:10">
      <c r="A91" s="154" t="s">
        <v>167</v>
      </c>
      <c r="B91" s="237">
        <v>0</v>
      </c>
      <c r="C91" s="237">
        <v>0</v>
      </c>
      <c r="D91" s="236">
        <v>0</v>
      </c>
      <c r="E91" s="169">
        <v>0</v>
      </c>
      <c r="F91" s="169">
        <v>0</v>
      </c>
      <c r="G91" s="237">
        <v>0</v>
      </c>
      <c r="H91" s="237">
        <v>0</v>
      </c>
      <c r="I91" s="236">
        <v>0</v>
      </c>
      <c r="J91" s="236">
        <v>0</v>
      </c>
    </row>
    <row r="92" spans="1:10" ht="28.5">
      <c r="A92" s="149" t="s">
        <v>154</v>
      </c>
      <c r="B92" s="237">
        <v>8.4635185365353999E-2</v>
      </c>
      <c r="C92" s="237">
        <v>0</v>
      </c>
      <c r="D92" s="236">
        <v>0</v>
      </c>
      <c r="E92" s="169">
        <v>0</v>
      </c>
      <c r="F92" s="169">
        <v>0</v>
      </c>
      <c r="G92" s="237">
        <v>0</v>
      </c>
      <c r="H92" s="237">
        <v>0</v>
      </c>
      <c r="I92" s="236">
        <v>0</v>
      </c>
      <c r="J92" s="236">
        <f>+'Segment Results'!G24</f>
        <v>0</v>
      </c>
    </row>
    <row r="93" spans="1:10" ht="3" customHeight="1">
      <c r="A93" s="149"/>
      <c r="B93" s="167"/>
      <c r="C93" s="167"/>
      <c r="D93" s="81"/>
      <c r="E93" s="169"/>
      <c r="F93" s="169"/>
      <c r="G93" s="167"/>
      <c r="H93" s="167"/>
      <c r="I93" s="81"/>
      <c r="J93" s="81"/>
    </row>
    <row r="94" spans="1:10">
      <c r="A94" s="294" t="s">
        <v>153</v>
      </c>
      <c r="B94" s="168">
        <v>17.809999999999999</v>
      </c>
      <c r="C94" s="168">
        <v>4.3099999999999996</v>
      </c>
      <c r="D94" s="77">
        <v>4.3899999999999997</v>
      </c>
      <c r="E94" s="221">
        <v>4.66</v>
      </c>
      <c r="F94" s="221">
        <v>4.9000000000000004</v>
      </c>
      <c r="G94" s="168">
        <v>18.260000000000002</v>
      </c>
      <c r="H94" s="168">
        <v>4.68</v>
      </c>
      <c r="I94" s="77">
        <v>4.99</v>
      </c>
      <c r="J94" s="77">
        <f>+J83</f>
        <v>5.2</v>
      </c>
    </row>
    <row r="95" spans="1:10">
      <c r="A95" s="295" t="s">
        <v>18</v>
      </c>
      <c r="B95" s="241">
        <v>126.52</v>
      </c>
      <c r="C95" s="241">
        <v>23.2</v>
      </c>
      <c r="D95" s="240">
        <v>44.27</v>
      </c>
      <c r="E95" s="232">
        <v>43.31</v>
      </c>
      <c r="F95" s="232">
        <v>68.900000000000006</v>
      </c>
      <c r="G95" s="241">
        <v>179.62</v>
      </c>
      <c r="H95" s="241">
        <v>33.880000000000003</v>
      </c>
      <c r="I95" s="432">
        <v>42.8</v>
      </c>
      <c r="J95" s="432">
        <f>+J88+J90+J94</f>
        <v>41.400000000000006</v>
      </c>
    </row>
    <row r="96" spans="1:10">
      <c r="A96" s="149" t="s">
        <v>193</v>
      </c>
      <c r="B96" s="164">
        <f>B97-B95</f>
        <v>15.780000000000015</v>
      </c>
      <c r="C96" s="164">
        <f t="shared" ref="C96" si="56">C97-C95</f>
        <v>0.10000000000000142</v>
      </c>
      <c r="D96" s="153">
        <f t="shared" ref="D96" si="57">D97-D95</f>
        <v>0.28999999999999915</v>
      </c>
      <c r="E96" s="153">
        <f t="shared" ref="E96" si="58">E97-E95</f>
        <v>0</v>
      </c>
      <c r="F96" s="153">
        <f t="shared" ref="F96" si="59">F97-F95</f>
        <v>0</v>
      </c>
      <c r="G96" s="188">
        <f t="shared" ref="G96" si="60">G97-G95</f>
        <v>0.41999999999998749</v>
      </c>
      <c r="H96" s="153">
        <f t="shared" ref="H96" si="61">H97-H95</f>
        <v>0</v>
      </c>
      <c r="I96" s="153">
        <f t="shared" ref="I96" si="62">I97-I95</f>
        <v>0</v>
      </c>
      <c r="J96" s="153">
        <v>0</v>
      </c>
    </row>
    <row r="97" spans="1:10">
      <c r="A97" s="295" t="s">
        <v>17</v>
      </c>
      <c r="B97" s="241">
        <v>142.30000000000001</v>
      </c>
      <c r="C97" s="241">
        <v>23.3</v>
      </c>
      <c r="D97" s="240">
        <v>44.56</v>
      </c>
      <c r="E97" s="232">
        <v>43.31</v>
      </c>
      <c r="F97" s="232">
        <v>68.900000000000006</v>
      </c>
      <c r="G97" s="241">
        <v>180.04</v>
      </c>
      <c r="H97" s="241">
        <v>33.880000000000003</v>
      </c>
      <c r="I97" s="240">
        <v>42.8</v>
      </c>
      <c r="J97" s="240">
        <f>+J95+J96</f>
        <v>41.400000000000006</v>
      </c>
    </row>
    <row r="98" spans="1:10">
      <c r="A98" s="296" t="s">
        <v>155</v>
      </c>
      <c r="B98" s="234">
        <f t="shared" ref="B98:I98" si="63">+B97/B77</f>
        <v>0.14420348601540334</v>
      </c>
      <c r="C98" s="234">
        <f t="shared" si="63"/>
        <v>0.10663615560640732</v>
      </c>
      <c r="D98" s="233">
        <f t="shared" si="63"/>
        <v>0.1628000438420226</v>
      </c>
      <c r="E98" s="235">
        <f t="shared" si="63"/>
        <v>0.15145474891593233</v>
      </c>
      <c r="F98" s="235">
        <f t="shared" ref="F98" si="64">+F97/F77</f>
        <v>0.19854191280292774</v>
      </c>
      <c r="G98" s="234">
        <f t="shared" si="63"/>
        <v>0.16001564249782246</v>
      </c>
      <c r="H98" s="234">
        <f t="shared" si="63"/>
        <v>0.13456191913575344</v>
      </c>
      <c r="I98" s="233">
        <f t="shared" si="63"/>
        <v>0.14229196449350043</v>
      </c>
      <c r="J98" s="233">
        <f t="shared" ref="J98" si="65">+J97/J77</f>
        <v>0.13883299798792759</v>
      </c>
    </row>
    <row r="99" spans="1:10">
      <c r="A99" s="149"/>
      <c r="B99" s="304"/>
      <c r="C99" s="304"/>
      <c r="D99" s="303"/>
      <c r="E99" s="73"/>
      <c r="F99" s="73"/>
      <c r="G99" s="398"/>
      <c r="J99" s="2"/>
    </row>
    <row r="100" spans="1:10">
      <c r="A100" s="365" t="s">
        <v>197</v>
      </c>
      <c r="B100" s="367"/>
      <c r="C100" s="367"/>
      <c r="D100" s="366"/>
      <c r="E100" s="342"/>
      <c r="F100" s="342"/>
      <c r="G100" s="399"/>
      <c r="H100" s="345"/>
      <c r="I100" s="345"/>
      <c r="J100" s="345"/>
    </row>
    <row r="101" spans="1:10" hidden="1" outlineLevel="1">
      <c r="A101" s="149" t="s">
        <v>0</v>
      </c>
      <c r="B101" s="243"/>
      <c r="C101" s="243"/>
      <c r="D101" s="242"/>
      <c r="E101" s="73"/>
      <c r="F101" s="73"/>
      <c r="G101" s="243"/>
      <c r="H101" s="243"/>
      <c r="I101" s="242"/>
      <c r="J101" s="242"/>
    </row>
    <row r="102" spans="1:10" hidden="1" outlineLevel="1">
      <c r="A102" s="149" t="s">
        <v>1</v>
      </c>
      <c r="B102" s="244"/>
      <c r="C102" s="244"/>
      <c r="D102" s="78"/>
      <c r="E102" s="73"/>
      <c r="F102" s="73"/>
      <c r="G102" s="244"/>
      <c r="H102" s="244"/>
      <c r="I102" s="78"/>
      <c r="J102" s="78"/>
    </row>
    <row r="103" spans="1:10" collapsed="1">
      <c r="A103" s="295" t="s">
        <v>132</v>
      </c>
      <c r="B103" s="231">
        <v>369.8</v>
      </c>
      <c r="C103" s="231">
        <v>89.5</v>
      </c>
      <c r="D103" s="230">
        <v>92.76</v>
      </c>
      <c r="E103" s="232">
        <v>92.2</v>
      </c>
      <c r="F103" s="232">
        <v>103.19</v>
      </c>
      <c r="G103" s="231">
        <v>377.64</v>
      </c>
      <c r="H103" s="231">
        <v>123.69</v>
      </c>
      <c r="I103" s="431">
        <v>98.9</v>
      </c>
      <c r="J103" s="431">
        <f>+'Segment Results'!I10</f>
        <v>93.1</v>
      </c>
    </row>
    <row r="104" spans="1:10">
      <c r="A104" s="149"/>
      <c r="B104" s="164"/>
      <c r="C104" s="164"/>
      <c r="D104" s="153"/>
      <c r="E104" s="169"/>
      <c r="F104" s="169"/>
      <c r="G104" s="164"/>
      <c r="H104" s="164"/>
      <c r="I104" s="153"/>
      <c r="J104" s="153"/>
    </row>
    <row r="105" spans="1:10">
      <c r="A105" s="149" t="s">
        <v>143</v>
      </c>
      <c r="B105" s="227">
        <v>297.19</v>
      </c>
      <c r="C105" s="227">
        <v>51.52</v>
      </c>
      <c r="D105" s="226">
        <v>71.31</v>
      </c>
      <c r="E105" s="169">
        <v>76.349999999999994</v>
      </c>
      <c r="F105" s="169">
        <v>86.65</v>
      </c>
      <c r="G105" s="227">
        <v>285.83</v>
      </c>
      <c r="H105" s="227">
        <v>78.319999999999993</v>
      </c>
      <c r="I105" s="226">
        <v>88.9</v>
      </c>
      <c r="J105" s="226">
        <f>+'Segment Results'!I14</f>
        <v>91</v>
      </c>
    </row>
    <row r="106" spans="1:10">
      <c r="A106" s="294" t="s">
        <v>144</v>
      </c>
      <c r="B106" s="229">
        <v>25.91</v>
      </c>
      <c r="C106" s="229">
        <v>5.0999999999999996</v>
      </c>
      <c r="D106" s="228">
        <v>4.8899999999999997</v>
      </c>
      <c r="E106" s="221">
        <v>6.08</v>
      </c>
      <c r="F106" s="221">
        <v>8.1199999999999992</v>
      </c>
      <c r="G106" s="229">
        <v>24.12</v>
      </c>
      <c r="H106" s="229">
        <v>6.3</v>
      </c>
      <c r="I106" s="228">
        <v>7.3</v>
      </c>
      <c r="J106" s="228">
        <f>+'Segment Results'!I15</f>
        <v>3.6</v>
      </c>
    </row>
    <row r="107" spans="1:10">
      <c r="A107" s="154" t="s">
        <v>6</v>
      </c>
      <c r="B107" s="164">
        <v>323.10000000000002</v>
      </c>
      <c r="C107" s="164">
        <v>56.56</v>
      </c>
      <c r="D107" s="153">
        <v>76.19</v>
      </c>
      <c r="E107" s="169">
        <v>82.43</v>
      </c>
      <c r="F107" s="169">
        <v>94.77</v>
      </c>
      <c r="G107" s="164">
        <v>309.95</v>
      </c>
      <c r="H107" s="164">
        <v>84.6</v>
      </c>
      <c r="I107" s="153">
        <f>+I105+I106</f>
        <v>96.2</v>
      </c>
      <c r="J107" s="153">
        <f>+J105+J106</f>
        <v>94.6</v>
      </c>
    </row>
    <row r="108" spans="1:10" ht="3.75" customHeight="1">
      <c r="A108" s="149"/>
      <c r="B108" s="164">
        <v>323.10474032555453</v>
      </c>
      <c r="C108" s="164">
        <v>56.560940235302979</v>
      </c>
      <c r="D108" s="153">
        <v>76.193552871603714</v>
      </c>
      <c r="E108" s="169">
        <v>82.429321150511285</v>
      </c>
      <c r="F108" s="169">
        <v>94.768511148452461</v>
      </c>
      <c r="G108" s="164">
        <v>309.95232540587023</v>
      </c>
      <c r="H108" s="164">
        <v>84.543015763187697</v>
      </c>
      <c r="I108" s="153"/>
      <c r="J108" s="153"/>
    </row>
    <row r="109" spans="1:10">
      <c r="A109" s="149" t="s">
        <v>7</v>
      </c>
      <c r="B109" s="227">
        <v>0</v>
      </c>
      <c r="C109" s="227">
        <v>0</v>
      </c>
      <c r="D109" s="226">
        <v>0</v>
      </c>
      <c r="E109" s="169">
        <v>0</v>
      </c>
      <c r="F109" s="169">
        <v>0</v>
      </c>
      <c r="G109" s="227">
        <v>0</v>
      </c>
      <c r="H109" s="227">
        <v>0</v>
      </c>
      <c r="I109" s="226">
        <v>0</v>
      </c>
      <c r="J109" s="226">
        <v>0</v>
      </c>
    </row>
    <row r="110" spans="1:10" ht="3.75" customHeight="1">
      <c r="A110" s="149"/>
      <c r="B110" s="164"/>
      <c r="C110" s="164"/>
      <c r="D110" s="153"/>
      <c r="E110" s="169"/>
      <c r="F110" s="169"/>
      <c r="G110" s="164"/>
      <c r="H110" s="164"/>
      <c r="I110" s="153"/>
      <c r="J110" s="153"/>
    </row>
    <row r="111" spans="1:10">
      <c r="A111" s="149" t="s">
        <v>127</v>
      </c>
      <c r="B111" s="164">
        <v>46.7</v>
      </c>
      <c r="C111" s="164">
        <v>32.9</v>
      </c>
      <c r="D111" s="153">
        <v>16.57</v>
      </c>
      <c r="E111" s="169">
        <v>9.69</v>
      </c>
      <c r="F111" s="169">
        <v>8.42</v>
      </c>
      <c r="G111" s="164">
        <v>67.69</v>
      </c>
      <c r="H111" s="164">
        <v>39.1</v>
      </c>
      <c r="I111" s="153">
        <f>+I103-I107</f>
        <v>2.7000000000000028</v>
      </c>
      <c r="J111" s="153">
        <f>+J103-J107</f>
        <v>-1.5</v>
      </c>
    </row>
    <row r="112" spans="1:10" ht="4.5" customHeight="1">
      <c r="A112" s="149"/>
      <c r="B112" s="164">
        <v>0</v>
      </c>
      <c r="C112" s="164">
        <v>0</v>
      </c>
      <c r="D112" s="153">
        <v>0</v>
      </c>
      <c r="E112" s="169">
        <v>0</v>
      </c>
      <c r="F112" s="169">
        <v>0</v>
      </c>
      <c r="G112" s="164">
        <v>0</v>
      </c>
      <c r="H112" s="164">
        <v>0</v>
      </c>
      <c r="I112" s="153">
        <v>0</v>
      </c>
      <c r="J112" s="153">
        <v>0</v>
      </c>
    </row>
    <row r="113" spans="1:10">
      <c r="A113" s="149" t="s">
        <v>145</v>
      </c>
      <c r="B113" s="237">
        <v>7.24</v>
      </c>
      <c r="C113" s="237">
        <v>0.87</v>
      </c>
      <c r="D113" s="236">
        <v>4.42</v>
      </c>
      <c r="E113" s="169">
        <v>1.89</v>
      </c>
      <c r="F113" s="169">
        <v>0.74</v>
      </c>
      <c r="G113" s="237">
        <v>7.92</v>
      </c>
      <c r="H113" s="237">
        <v>0.88</v>
      </c>
      <c r="I113" s="236">
        <v>2.46</v>
      </c>
      <c r="J113" s="236">
        <f>+'Segment Results'!I22</f>
        <v>3.8</v>
      </c>
    </row>
    <row r="114" spans="1:10">
      <c r="A114" s="149" t="s">
        <v>167</v>
      </c>
      <c r="B114" s="237">
        <v>4.76</v>
      </c>
      <c r="C114" s="237">
        <v>3.69</v>
      </c>
      <c r="D114" s="236">
        <v>2.5499999999999998</v>
      </c>
      <c r="E114" s="169">
        <v>1.41</v>
      </c>
      <c r="F114" s="169">
        <v>1.79</v>
      </c>
      <c r="G114" s="237">
        <v>9.43</v>
      </c>
      <c r="H114" s="237">
        <v>-6.2</v>
      </c>
      <c r="I114" s="236">
        <v>2.85</v>
      </c>
      <c r="J114" s="236">
        <f>+'Segment Results'!I23</f>
        <v>-0.1</v>
      </c>
    </row>
    <row r="115" spans="1:10" ht="28.5">
      <c r="A115" s="149" t="s">
        <v>154</v>
      </c>
      <c r="B115" s="237">
        <v>7.17</v>
      </c>
      <c r="C115" s="237">
        <v>1.51</v>
      </c>
      <c r="D115" s="236">
        <v>1.74</v>
      </c>
      <c r="E115" s="169">
        <v>1.01</v>
      </c>
      <c r="F115" s="169">
        <v>2.0299999999999998</v>
      </c>
      <c r="G115" s="237">
        <v>6.28</v>
      </c>
      <c r="H115" s="237">
        <v>0.42</v>
      </c>
      <c r="I115" s="236">
        <v>0.99</v>
      </c>
      <c r="J115" s="236">
        <f>+'Segment Results'!I24</f>
        <v>1.1000000000000001</v>
      </c>
    </row>
    <row r="116" spans="1:10" ht="2.25" customHeight="1">
      <c r="A116" s="149"/>
      <c r="B116" s="164"/>
      <c r="C116" s="164"/>
      <c r="D116" s="153"/>
      <c r="E116" s="169"/>
      <c r="F116" s="169"/>
      <c r="G116" s="164"/>
      <c r="H116" s="164"/>
      <c r="I116" s="153"/>
      <c r="J116" s="153"/>
    </row>
    <row r="117" spans="1:10">
      <c r="A117" s="294" t="s">
        <v>153</v>
      </c>
      <c r="B117" s="165">
        <v>25.91</v>
      </c>
      <c r="C117" s="165">
        <v>5.0999999999999996</v>
      </c>
      <c r="D117" s="146">
        <v>4.8899999999999997</v>
      </c>
      <c r="E117" s="221">
        <v>6.08</v>
      </c>
      <c r="F117" s="221">
        <v>8.1199999999999992</v>
      </c>
      <c r="G117" s="165">
        <v>24.12</v>
      </c>
      <c r="H117" s="165">
        <v>6.3</v>
      </c>
      <c r="I117" s="146">
        <v>7.26</v>
      </c>
      <c r="J117" s="146">
        <f>+J106</f>
        <v>3.6</v>
      </c>
    </row>
    <row r="118" spans="1:10">
      <c r="A118" s="295" t="s">
        <v>18</v>
      </c>
      <c r="B118" s="231">
        <v>77.430000000000007</v>
      </c>
      <c r="C118" s="231">
        <v>41.1</v>
      </c>
      <c r="D118" s="230">
        <v>26.68</v>
      </c>
      <c r="E118" s="232">
        <v>18.07</v>
      </c>
      <c r="F118" s="232">
        <v>17.04</v>
      </c>
      <c r="G118" s="231">
        <v>102.89</v>
      </c>
      <c r="H118" s="231">
        <v>39.72</v>
      </c>
      <c r="I118" s="230">
        <v>14.38</v>
      </c>
      <c r="J118" s="230">
        <f>+J111+J113+J114-J115+J117</f>
        <v>4.6999999999999993</v>
      </c>
    </row>
    <row r="119" spans="1:10">
      <c r="A119" s="149" t="s">
        <v>193</v>
      </c>
      <c r="B119" s="164">
        <f>B120-B118</f>
        <v>5.7199999999999989</v>
      </c>
      <c r="C119" s="164">
        <f t="shared" ref="C119" si="66">C120-C118</f>
        <v>-15.200000000000003</v>
      </c>
      <c r="D119" s="153">
        <f t="shared" ref="D119" si="67">D120-D118</f>
        <v>-2.7699999999999996</v>
      </c>
      <c r="E119" s="153">
        <f t="shared" ref="E119" si="68">E120-E118</f>
        <v>5.129999999999999</v>
      </c>
      <c r="F119" s="153">
        <f t="shared" ref="F119" si="69">F120-F118</f>
        <v>4.3599999999999994</v>
      </c>
      <c r="G119" s="188">
        <f t="shared" ref="G119" si="70">G120-G118</f>
        <v>-8.519999999999996</v>
      </c>
      <c r="H119" s="153">
        <f t="shared" ref="H119" si="71">H120-H118</f>
        <v>-10.029999999999998</v>
      </c>
      <c r="I119" s="153">
        <f t="shared" ref="I119" si="72">I120-I118</f>
        <v>1.5199999999999996</v>
      </c>
      <c r="J119" s="153">
        <f>+'Segment Results'!I31+'Segment Results'!I34</f>
        <v>5.8</v>
      </c>
    </row>
    <row r="120" spans="1:10">
      <c r="A120" s="295" t="s">
        <v>17</v>
      </c>
      <c r="B120" s="231">
        <v>83.15</v>
      </c>
      <c r="C120" s="231">
        <v>25.9</v>
      </c>
      <c r="D120" s="230">
        <v>23.91</v>
      </c>
      <c r="E120" s="232">
        <v>23.2</v>
      </c>
      <c r="F120" s="232">
        <v>21.4</v>
      </c>
      <c r="G120" s="231">
        <v>94.37</v>
      </c>
      <c r="H120" s="231">
        <v>29.69</v>
      </c>
      <c r="I120" s="230">
        <v>15.9</v>
      </c>
      <c r="J120" s="230">
        <f>+J118+J119</f>
        <v>10.5</v>
      </c>
    </row>
    <row r="121" spans="1:10">
      <c r="A121" s="296" t="s">
        <v>155</v>
      </c>
      <c r="B121" s="234">
        <f>+B120/B103</f>
        <v>0.22485127095727422</v>
      </c>
      <c r="C121" s="234">
        <f t="shared" ref="C121:I121" si="73">+C120/C103</f>
        <v>0.28938547486033517</v>
      </c>
      <c r="D121" s="233">
        <f t="shared" si="73"/>
        <v>0.25776196636481241</v>
      </c>
      <c r="E121" s="235">
        <f t="shared" si="73"/>
        <v>0.25162689804772231</v>
      </c>
      <c r="F121" s="235">
        <f t="shared" si="73"/>
        <v>0.20738443647640276</v>
      </c>
      <c r="G121" s="234">
        <f t="shared" si="73"/>
        <v>0.24989407901705329</v>
      </c>
      <c r="H121" s="234">
        <f t="shared" si="73"/>
        <v>0.24003557280297519</v>
      </c>
      <c r="I121" s="233">
        <f t="shared" si="73"/>
        <v>0.16076845298281092</v>
      </c>
      <c r="J121" s="233">
        <f t="shared" ref="J121" si="74">+J120/J103</f>
        <v>0.11278195488721805</v>
      </c>
    </row>
    <row r="122" spans="1:10">
      <c r="A122" s="149"/>
      <c r="B122" s="304"/>
      <c r="C122" s="304"/>
      <c r="D122" s="148"/>
      <c r="E122" s="73"/>
      <c r="F122" s="73"/>
      <c r="G122" s="398"/>
      <c r="J122" s="2"/>
    </row>
    <row r="123" spans="1:10">
      <c r="A123" s="365" t="s">
        <v>198</v>
      </c>
      <c r="B123" s="367"/>
      <c r="C123" s="367"/>
      <c r="D123" s="368"/>
      <c r="E123" s="342"/>
      <c r="F123" s="342"/>
      <c r="G123" s="399"/>
      <c r="H123" s="345"/>
      <c r="I123" s="345"/>
      <c r="J123" s="345"/>
    </row>
    <row r="124" spans="1:10" hidden="1" outlineLevel="1">
      <c r="A124" s="149" t="s">
        <v>0</v>
      </c>
      <c r="B124" s="237">
        <v>70.91</v>
      </c>
      <c r="C124" s="237">
        <v>14.22</v>
      </c>
      <c r="D124" s="236">
        <v>16.97</v>
      </c>
      <c r="E124" s="434">
        <v>16.11</v>
      </c>
      <c r="F124" s="169">
        <v>32.200000000000003</v>
      </c>
      <c r="G124" s="237">
        <v>79.459999999999994</v>
      </c>
      <c r="H124" s="237">
        <v>23.33</v>
      </c>
      <c r="I124" s="236">
        <v>18.41</v>
      </c>
      <c r="J124" s="236">
        <v>18.41</v>
      </c>
    </row>
    <row r="125" spans="1:10" hidden="1" outlineLevel="1">
      <c r="A125" s="149" t="s">
        <v>1</v>
      </c>
      <c r="B125" s="167">
        <v>0</v>
      </c>
      <c r="C125" s="167">
        <v>0</v>
      </c>
      <c r="D125" s="81">
        <v>0</v>
      </c>
      <c r="E125" s="426">
        <v>0</v>
      </c>
      <c r="F125" s="426">
        <v>0</v>
      </c>
      <c r="G125" s="167">
        <v>0</v>
      </c>
      <c r="H125" s="167">
        <v>0</v>
      </c>
      <c r="I125" s="81"/>
      <c r="J125" s="81"/>
    </row>
    <row r="126" spans="1:10" collapsed="1">
      <c r="A126" s="295" t="s">
        <v>132</v>
      </c>
      <c r="B126" s="241">
        <v>70.91</v>
      </c>
      <c r="C126" s="241">
        <v>14.22</v>
      </c>
      <c r="D126" s="240">
        <v>16.97</v>
      </c>
      <c r="E126" s="232">
        <v>16.11</v>
      </c>
      <c r="F126" s="232">
        <v>32.159999999999997</v>
      </c>
      <c r="G126" s="241">
        <v>79.459999999999994</v>
      </c>
      <c r="H126" s="241">
        <v>23.33</v>
      </c>
      <c r="I126" s="240">
        <v>18.41</v>
      </c>
      <c r="J126" s="240">
        <f>+'Segment Results'!K8</f>
        <v>25.8</v>
      </c>
    </row>
    <row r="127" spans="1:10">
      <c r="A127" s="149"/>
      <c r="B127" s="167"/>
      <c r="C127" s="167"/>
      <c r="D127" s="81"/>
      <c r="E127" s="169"/>
      <c r="F127" s="169"/>
      <c r="G127" s="167"/>
      <c r="H127" s="167"/>
      <c r="I127" s="81"/>
      <c r="J127" s="81"/>
    </row>
    <row r="128" spans="1:10">
      <c r="A128" s="149" t="s">
        <v>143</v>
      </c>
      <c r="B128" s="237">
        <v>139.15</v>
      </c>
      <c r="C128" s="237">
        <v>21.12</v>
      </c>
      <c r="D128" s="236">
        <v>47.5</v>
      </c>
      <c r="E128" s="169">
        <v>46.92</v>
      </c>
      <c r="F128" s="169">
        <v>43.69</v>
      </c>
      <c r="G128" s="237">
        <v>159.22</v>
      </c>
      <c r="H128" s="237">
        <v>37.090000000000003</v>
      </c>
      <c r="I128" s="236">
        <v>60.2</v>
      </c>
      <c r="J128" s="236">
        <f>+'Segment Results'!K14</f>
        <v>68.400000000000006</v>
      </c>
    </row>
    <row r="129" spans="1:10">
      <c r="A129" s="294" t="s">
        <v>144</v>
      </c>
      <c r="B129" s="239">
        <v>2.4700000000000002</v>
      </c>
      <c r="C129" s="239">
        <v>0.5</v>
      </c>
      <c r="D129" s="238">
        <v>0.54</v>
      </c>
      <c r="E129" s="221">
        <v>0.55000000000000004</v>
      </c>
      <c r="F129" s="221">
        <v>0.44</v>
      </c>
      <c r="G129" s="239">
        <v>2.0699999999999998</v>
      </c>
      <c r="H129" s="239">
        <v>0.43</v>
      </c>
      <c r="I129" s="238">
        <v>0.18</v>
      </c>
      <c r="J129" s="238">
        <f>+'Segment Results'!K15</f>
        <v>0.1</v>
      </c>
    </row>
    <row r="130" spans="1:10">
      <c r="A130" s="154" t="s">
        <v>6</v>
      </c>
      <c r="B130" s="167">
        <f t="shared" ref="B130:I130" si="75">+B128+B129</f>
        <v>141.62</v>
      </c>
      <c r="C130" s="167">
        <f t="shared" si="75"/>
        <v>21.62</v>
      </c>
      <c r="D130" s="81">
        <f t="shared" si="75"/>
        <v>48.04</v>
      </c>
      <c r="E130" s="169">
        <f t="shared" si="75"/>
        <v>47.47</v>
      </c>
      <c r="F130" s="169">
        <f t="shared" si="75"/>
        <v>44.129999999999995</v>
      </c>
      <c r="G130" s="167">
        <f t="shared" si="75"/>
        <v>161.29</v>
      </c>
      <c r="H130" s="167">
        <f t="shared" si="75"/>
        <v>37.520000000000003</v>
      </c>
      <c r="I130" s="81">
        <f t="shared" si="75"/>
        <v>60.38</v>
      </c>
      <c r="J130" s="81">
        <f t="shared" ref="J130" si="76">+J128+J129</f>
        <v>68.5</v>
      </c>
    </row>
    <row r="131" spans="1:10" ht="1.5" customHeight="1">
      <c r="A131" s="149"/>
      <c r="B131" s="167">
        <v>0</v>
      </c>
      <c r="C131" s="167">
        <v>0</v>
      </c>
      <c r="D131" s="81">
        <v>0</v>
      </c>
      <c r="E131" s="169">
        <v>0</v>
      </c>
      <c r="F131" s="169">
        <v>0</v>
      </c>
      <c r="G131" s="167">
        <v>0</v>
      </c>
      <c r="H131" s="167">
        <v>0</v>
      </c>
      <c r="I131" s="81">
        <v>0</v>
      </c>
      <c r="J131" s="81">
        <v>0</v>
      </c>
    </row>
    <row r="132" spans="1:10">
      <c r="A132" s="149" t="s">
        <v>7</v>
      </c>
      <c r="B132" s="237">
        <v>15.85</v>
      </c>
      <c r="C132" s="237">
        <v>1.39</v>
      </c>
      <c r="D132" s="236">
        <v>11.3</v>
      </c>
      <c r="E132" s="169">
        <v>6.18</v>
      </c>
      <c r="F132" s="169">
        <v>0.97</v>
      </c>
      <c r="G132" s="237">
        <v>19.829999999999998</v>
      </c>
      <c r="H132" s="237">
        <v>0.02</v>
      </c>
      <c r="I132" s="236">
        <v>12.31</v>
      </c>
      <c r="J132" s="236">
        <f>+'Segment Results'!K18</f>
        <v>0.2</v>
      </c>
    </row>
    <row r="133" spans="1:10" ht="4.5" customHeight="1">
      <c r="A133" s="149"/>
      <c r="B133" s="167">
        <v>0</v>
      </c>
      <c r="C133" s="167">
        <v>0</v>
      </c>
      <c r="D133" s="81">
        <v>0</v>
      </c>
      <c r="E133" s="169">
        <v>0</v>
      </c>
      <c r="F133" s="169">
        <v>0</v>
      </c>
      <c r="G133" s="167">
        <v>0</v>
      </c>
      <c r="H133" s="167">
        <v>0</v>
      </c>
      <c r="I133" s="81">
        <v>0</v>
      </c>
      <c r="J133" s="81">
        <v>0</v>
      </c>
    </row>
    <row r="134" spans="1:10" s="443" customFormat="1">
      <c r="A134" s="149" t="s">
        <v>237</v>
      </c>
      <c r="B134" s="237">
        <f t="shared" ref="B134:I134" si="77">+B126-B130+B132</f>
        <v>-54.860000000000007</v>
      </c>
      <c r="C134" s="237">
        <f t="shared" si="77"/>
        <v>-6.0100000000000007</v>
      </c>
      <c r="D134" s="236">
        <f t="shared" si="77"/>
        <v>-19.77</v>
      </c>
      <c r="E134" s="236">
        <f t="shared" si="77"/>
        <v>-25.18</v>
      </c>
      <c r="F134" s="245">
        <f t="shared" si="77"/>
        <v>-10.999999999999998</v>
      </c>
      <c r="G134" s="237">
        <f t="shared" si="77"/>
        <v>-62</v>
      </c>
      <c r="H134" s="237">
        <f t="shared" si="77"/>
        <v>-14.170000000000005</v>
      </c>
      <c r="I134" s="236">
        <f t="shared" si="77"/>
        <v>-29.659999999999997</v>
      </c>
      <c r="J134" s="236">
        <f>+J126-J130+J132</f>
        <v>-42.5</v>
      </c>
    </row>
    <row r="135" spans="1:10" ht="5.25" customHeight="1">
      <c r="A135" s="149"/>
      <c r="B135" s="167">
        <v>0</v>
      </c>
      <c r="C135" s="167">
        <v>0</v>
      </c>
      <c r="D135" s="81">
        <v>0</v>
      </c>
      <c r="E135" s="169">
        <v>0</v>
      </c>
      <c r="F135" s="169">
        <v>0</v>
      </c>
      <c r="G135" s="167">
        <v>0</v>
      </c>
      <c r="H135" s="167">
        <v>0</v>
      </c>
      <c r="I135" s="81">
        <v>0</v>
      </c>
      <c r="J135" s="81">
        <v>0</v>
      </c>
    </row>
    <row r="136" spans="1:10">
      <c r="A136" s="149" t="s">
        <v>145</v>
      </c>
      <c r="B136" s="237">
        <v>170.18</v>
      </c>
      <c r="C136" s="237">
        <v>8.93</v>
      </c>
      <c r="D136" s="236">
        <v>65.44</v>
      </c>
      <c r="E136" s="169">
        <v>62.13</v>
      </c>
      <c r="F136" s="169">
        <v>45.03</v>
      </c>
      <c r="G136" s="237">
        <v>181.54</v>
      </c>
      <c r="H136" s="237">
        <v>34.869999999999997</v>
      </c>
      <c r="I136" s="236">
        <v>85.7</v>
      </c>
      <c r="J136" s="236">
        <f>+'Segment Results'!K22</f>
        <v>119.4</v>
      </c>
    </row>
    <row r="137" spans="1:10" outlineLevel="1">
      <c r="A137" s="149" t="s">
        <v>167</v>
      </c>
      <c r="B137" s="237">
        <v>0</v>
      </c>
      <c r="C137" s="237">
        <v>0</v>
      </c>
      <c r="D137" s="236">
        <v>0</v>
      </c>
      <c r="E137" s="169">
        <v>0</v>
      </c>
      <c r="F137" s="169">
        <v>0</v>
      </c>
      <c r="G137" s="237">
        <v>0</v>
      </c>
      <c r="H137" s="237">
        <v>0</v>
      </c>
      <c r="I137" s="236">
        <v>0</v>
      </c>
      <c r="J137" s="236">
        <v>0</v>
      </c>
    </row>
    <row r="138" spans="1:10" ht="28.5">
      <c r="A138" s="149" t="s">
        <v>154</v>
      </c>
      <c r="B138" s="237">
        <v>4.3600000000000003</v>
      </c>
      <c r="C138" s="237">
        <v>0</v>
      </c>
      <c r="D138" s="236">
        <v>0</v>
      </c>
      <c r="E138" s="169">
        <v>0</v>
      </c>
      <c r="F138" s="169">
        <v>0.09</v>
      </c>
      <c r="G138" s="237">
        <v>0.12</v>
      </c>
      <c r="H138" s="237">
        <v>-0.32</v>
      </c>
      <c r="I138" s="236">
        <v>0.53</v>
      </c>
      <c r="J138" s="236">
        <f>+'Segment Results'!K24</f>
        <v>0</v>
      </c>
    </row>
    <row r="139" spans="1:10" ht="3.75" customHeight="1">
      <c r="A139" s="149"/>
      <c r="B139" s="167">
        <v>0</v>
      </c>
      <c r="C139" s="167">
        <v>0</v>
      </c>
      <c r="D139" s="81">
        <v>0</v>
      </c>
      <c r="E139" s="169">
        <v>0</v>
      </c>
      <c r="F139" s="169">
        <v>0</v>
      </c>
      <c r="G139" s="167">
        <v>0</v>
      </c>
      <c r="H139" s="167">
        <v>0</v>
      </c>
      <c r="I139" s="81">
        <v>0</v>
      </c>
      <c r="J139" s="81">
        <v>0</v>
      </c>
    </row>
    <row r="140" spans="1:10">
      <c r="A140" s="294" t="s">
        <v>153</v>
      </c>
      <c r="B140" s="168">
        <v>2.4700000000000002</v>
      </c>
      <c r="C140" s="168">
        <v>0.5</v>
      </c>
      <c r="D140" s="77">
        <v>0.54</v>
      </c>
      <c r="E140" s="221">
        <v>0.55000000000000004</v>
      </c>
      <c r="F140" s="221">
        <v>0.44</v>
      </c>
      <c r="G140" s="168">
        <v>2.0699999999999998</v>
      </c>
      <c r="H140" s="168">
        <v>0.43</v>
      </c>
      <c r="I140" s="77">
        <v>0.18</v>
      </c>
      <c r="J140" s="77">
        <f>+J129</f>
        <v>0.1</v>
      </c>
    </row>
    <row r="141" spans="1:10">
      <c r="A141" s="295" t="s">
        <v>18</v>
      </c>
      <c r="B141" s="231">
        <v>113.43</v>
      </c>
      <c r="C141" s="231">
        <v>3.36</v>
      </c>
      <c r="D141" s="230">
        <v>46.22</v>
      </c>
      <c r="E141" s="232">
        <v>37.520000000000003</v>
      </c>
      <c r="F141" s="232">
        <v>34.380000000000003</v>
      </c>
      <c r="G141" s="231">
        <v>121.48</v>
      </c>
      <c r="H141" s="231">
        <v>21.4</v>
      </c>
      <c r="I141" s="230">
        <v>55.67</v>
      </c>
      <c r="J141" s="230">
        <f>+J134+J136+J140</f>
        <v>77</v>
      </c>
    </row>
    <row r="142" spans="1:10">
      <c r="A142" s="149" t="s">
        <v>193</v>
      </c>
      <c r="B142" s="164">
        <v>0</v>
      </c>
      <c r="C142" s="164">
        <v>0</v>
      </c>
      <c r="D142" s="153">
        <v>0</v>
      </c>
      <c r="E142" s="169">
        <v>0</v>
      </c>
      <c r="F142" s="169">
        <v>0</v>
      </c>
      <c r="G142" s="164">
        <v>0</v>
      </c>
      <c r="H142" s="164">
        <v>0</v>
      </c>
      <c r="I142" s="153">
        <v>0</v>
      </c>
      <c r="J142" s="153">
        <v>0</v>
      </c>
    </row>
    <row r="143" spans="1:10">
      <c r="A143" s="295" t="s">
        <v>17</v>
      </c>
      <c r="B143" s="231">
        <v>113.43</v>
      </c>
      <c r="C143" s="231">
        <v>3.36</v>
      </c>
      <c r="D143" s="230">
        <v>46.22</v>
      </c>
      <c r="E143" s="232">
        <v>37.520000000000003</v>
      </c>
      <c r="F143" s="232">
        <v>34.380000000000003</v>
      </c>
      <c r="G143" s="231">
        <v>121.48</v>
      </c>
      <c r="H143" s="231">
        <v>21.4</v>
      </c>
      <c r="I143" s="230">
        <v>55.67</v>
      </c>
      <c r="J143" s="230">
        <f>+J141+J142</f>
        <v>77</v>
      </c>
    </row>
    <row r="144" spans="1:10">
      <c r="A144" s="296" t="s">
        <v>155</v>
      </c>
      <c r="B144" s="234">
        <f t="shared" ref="B144:D144" si="78">+B143/B124</f>
        <v>1.5996333380341279</v>
      </c>
      <c r="C144" s="234">
        <v>0.23899999999999999</v>
      </c>
      <c r="D144" s="233">
        <f t="shared" si="78"/>
        <v>2.7236299351797291</v>
      </c>
      <c r="E144" s="246">
        <f>+E143/E126</f>
        <v>2.3289882060831784</v>
      </c>
      <c r="F144" s="246">
        <f>+F143/F126</f>
        <v>1.0690298507462688</v>
      </c>
      <c r="G144" s="234">
        <f t="shared" ref="G144" si="79">+G143/G124</f>
        <v>1.5288195318399196</v>
      </c>
      <c r="H144" s="234">
        <v>0.91800000000000004</v>
      </c>
      <c r="I144" s="233">
        <f t="shared" ref="I144:J144" si="80">+I143/I124</f>
        <v>3.0239000543183052</v>
      </c>
      <c r="J144" s="233">
        <f t="shared" si="80"/>
        <v>4.1825095057034218</v>
      </c>
    </row>
    <row r="145" spans="1:10">
      <c r="A145" s="149"/>
      <c r="B145" s="142"/>
      <c r="C145" s="142"/>
      <c r="D145" s="73"/>
      <c r="E145" s="73"/>
      <c r="F145" s="73"/>
      <c r="G145" s="400"/>
      <c r="J145" s="2"/>
    </row>
    <row r="146" spans="1:10">
      <c r="A146" s="149" t="s">
        <v>261</v>
      </c>
      <c r="B146" s="227">
        <f t="shared" ref="B146:E146" si="81">+B126+B132+B136-B138</f>
        <v>252.57999999999998</v>
      </c>
      <c r="C146" s="227">
        <f t="shared" si="81"/>
        <v>24.54</v>
      </c>
      <c r="D146" s="247">
        <f t="shared" si="81"/>
        <v>93.71</v>
      </c>
      <c r="E146" s="247">
        <f t="shared" si="81"/>
        <v>84.42</v>
      </c>
      <c r="F146" s="247">
        <f t="shared" ref="F146:I146" si="82">+F126+F132+F136-F138</f>
        <v>78.069999999999993</v>
      </c>
      <c r="G146" s="227">
        <f t="shared" si="82"/>
        <v>280.70999999999998</v>
      </c>
      <c r="H146" s="227">
        <f t="shared" si="82"/>
        <v>58.54</v>
      </c>
      <c r="I146" s="247">
        <f t="shared" si="82"/>
        <v>115.89</v>
      </c>
      <c r="J146" s="247">
        <f t="shared" ref="J146" si="83">+J126+J132+J136-J138</f>
        <v>145.4</v>
      </c>
    </row>
    <row r="147" spans="1:10">
      <c r="A147" s="450" t="s">
        <v>262</v>
      </c>
      <c r="B147" s="451">
        <f t="shared" ref="B147:E147" si="84">+B143/B146</f>
        <v>0.44908543827698161</v>
      </c>
      <c r="C147" s="451">
        <f t="shared" si="84"/>
        <v>0.13691931540342298</v>
      </c>
      <c r="D147" s="452">
        <f t="shared" si="84"/>
        <v>0.4932237754775371</v>
      </c>
      <c r="E147" s="452">
        <f t="shared" si="84"/>
        <v>0.44444444444444448</v>
      </c>
      <c r="F147" s="452">
        <f t="shared" ref="F147:I147" si="85">+F143/F146</f>
        <v>0.44037402331241199</v>
      </c>
      <c r="G147" s="453">
        <f t="shared" si="85"/>
        <v>0.43275978768123691</v>
      </c>
      <c r="H147" s="452">
        <f t="shared" si="85"/>
        <v>0.36556200888281515</v>
      </c>
      <c r="I147" s="452">
        <f t="shared" si="85"/>
        <v>0.48036931573043407</v>
      </c>
      <c r="J147" s="452">
        <f t="shared" ref="J147" si="86">+J143/J146</f>
        <v>0.52957359009628613</v>
      </c>
    </row>
    <row r="148" spans="1:10" ht="6" customHeight="1">
      <c r="A148" s="152"/>
      <c r="B148" s="71"/>
      <c r="C148" s="71"/>
      <c r="D148" s="71"/>
      <c r="E148" s="71"/>
      <c r="F148" s="13"/>
      <c r="G148" s="13"/>
      <c r="H148" s="13"/>
      <c r="I148" s="13"/>
    </row>
    <row r="149" spans="1:10">
      <c r="A149" s="93" t="s">
        <v>256</v>
      </c>
      <c r="B149" s="400"/>
      <c r="C149" s="71"/>
      <c r="D149" s="71"/>
      <c r="E149" s="71"/>
      <c r="F149" s="13"/>
      <c r="G149" s="23"/>
      <c r="H149" s="13"/>
      <c r="I149" s="13"/>
    </row>
    <row r="150" spans="1:10">
      <c r="A150" s="449" t="s">
        <v>257</v>
      </c>
      <c r="B150" s="71"/>
      <c r="C150" s="71"/>
      <c r="D150" s="71"/>
      <c r="E150" s="71"/>
      <c r="F150" s="13"/>
      <c r="G150" s="13"/>
      <c r="H150" s="13"/>
      <c r="I150" s="13"/>
    </row>
    <row r="151" spans="1:10" ht="14.65" customHeight="1">
      <c r="A151" s="248" t="s">
        <v>85</v>
      </c>
      <c r="B151" s="101"/>
      <c r="C151" s="71"/>
      <c r="D151" s="71"/>
      <c r="E151" s="71"/>
      <c r="F151" s="13"/>
      <c r="G151" s="13"/>
      <c r="H151" s="13"/>
      <c r="I151" s="13"/>
    </row>
    <row r="152" spans="1:10" ht="21.6" customHeight="1">
      <c r="A152" s="482" t="s">
        <v>85</v>
      </c>
      <c r="B152" s="482"/>
      <c r="C152" s="482"/>
      <c r="D152" s="482"/>
      <c r="E152" s="482"/>
      <c r="F152" s="13"/>
      <c r="G152" s="13"/>
      <c r="H152" s="13"/>
      <c r="I152" s="13"/>
    </row>
    <row r="153" spans="1:10">
      <c r="A153" s="152" t="s">
        <v>85</v>
      </c>
      <c r="B153" s="71"/>
      <c r="C153" s="71"/>
      <c r="D153" s="71"/>
      <c r="E153" s="71"/>
      <c r="F153" s="13"/>
      <c r="G153" s="13"/>
      <c r="H153" s="13"/>
      <c r="I153" s="13"/>
    </row>
    <row r="154" spans="1:10">
      <c r="A154" s="152"/>
      <c r="B154" s="71"/>
      <c r="C154" s="71"/>
      <c r="D154" s="71"/>
      <c r="E154" s="71"/>
      <c r="F154" s="13"/>
      <c r="G154" s="13"/>
      <c r="H154" s="13"/>
      <c r="I154" s="13"/>
    </row>
    <row r="155" spans="1:10">
      <c r="A155" s="152"/>
      <c r="B155" s="71"/>
      <c r="C155" s="71"/>
      <c r="D155" s="71"/>
      <c r="E155" s="71"/>
      <c r="F155" s="13"/>
      <c r="G155" s="13"/>
      <c r="H155" s="13"/>
      <c r="I155" s="13"/>
    </row>
    <row r="156" spans="1:10">
      <c r="A156" s="152"/>
      <c r="B156" s="71"/>
      <c r="C156" s="71"/>
      <c r="D156" s="71"/>
      <c r="E156" s="71"/>
      <c r="F156" s="13"/>
      <c r="G156" s="13"/>
      <c r="H156" s="13"/>
      <c r="I156" s="13"/>
    </row>
    <row r="157" spans="1:10">
      <c r="A157" s="152"/>
      <c r="B157" s="71"/>
      <c r="C157" s="71"/>
      <c r="D157" s="71"/>
      <c r="E157" s="71"/>
      <c r="F157" s="13"/>
      <c r="G157" s="13"/>
      <c r="H157" s="13"/>
      <c r="I157" s="13"/>
    </row>
    <row r="158" spans="1:10">
      <c r="A158" s="152"/>
      <c r="B158" s="71"/>
      <c r="C158" s="71"/>
      <c r="D158" s="71"/>
      <c r="E158" s="71"/>
      <c r="F158" s="13"/>
      <c r="G158" s="13"/>
      <c r="H158" s="13"/>
      <c r="I158" s="13"/>
    </row>
    <row r="159" spans="1:10">
      <c r="A159" s="152"/>
      <c r="B159" s="71"/>
      <c r="C159" s="71"/>
      <c r="D159" s="71"/>
      <c r="E159" s="71"/>
      <c r="F159" s="13"/>
      <c r="G159" s="13"/>
      <c r="H159" s="13"/>
      <c r="I159" s="13"/>
    </row>
    <row r="160" spans="1:10">
      <c r="A160" s="152"/>
      <c r="B160" s="71"/>
      <c r="C160" s="71"/>
      <c r="D160" s="71"/>
      <c r="E160" s="71"/>
      <c r="F160" s="13"/>
      <c r="G160" s="13"/>
      <c r="H160" s="13"/>
      <c r="I160" s="13"/>
    </row>
    <row r="161" spans="1:9">
      <c r="A161" s="152"/>
      <c r="B161" s="71"/>
      <c r="C161" s="71"/>
      <c r="D161" s="71"/>
      <c r="E161" s="71"/>
      <c r="F161" s="13"/>
      <c r="G161" s="13"/>
      <c r="H161" s="13"/>
      <c r="I161" s="13"/>
    </row>
    <row r="162" spans="1:9">
      <c r="A162" s="152"/>
      <c r="B162" s="71"/>
      <c r="C162" s="71"/>
      <c r="D162" s="71"/>
      <c r="E162" s="71"/>
      <c r="F162" s="13"/>
      <c r="G162" s="13"/>
      <c r="H162" s="13"/>
      <c r="I162" s="13"/>
    </row>
    <row r="163" spans="1:9">
      <c r="A163" s="152"/>
      <c r="B163" s="71"/>
      <c r="C163" s="71"/>
      <c r="D163" s="71"/>
      <c r="E163" s="71"/>
      <c r="F163" s="13"/>
      <c r="G163" s="13"/>
      <c r="H163" s="13"/>
      <c r="I163" s="13"/>
    </row>
    <row r="164" spans="1:9">
      <c r="A164" s="152"/>
      <c r="B164" s="71"/>
      <c r="C164" s="71"/>
      <c r="D164" s="71"/>
      <c r="E164" s="71"/>
      <c r="F164" s="13"/>
      <c r="G164" s="13"/>
      <c r="H164" s="13"/>
      <c r="I164" s="13"/>
    </row>
    <row r="165" spans="1:9">
      <c r="A165" s="152"/>
      <c r="B165" s="71"/>
      <c r="C165" s="71"/>
      <c r="D165" s="71"/>
      <c r="E165" s="71"/>
      <c r="F165" s="13"/>
      <c r="G165" s="13"/>
      <c r="H165" s="13"/>
      <c r="I165" s="13"/>
    </row>
    <row r="166" spans="1:9">
      <c r="A166" s="152"/>
      <c r="B166" s="71"/>
      <c r="C166" s="71"/>
      <c r="D166" s="71"/>
      <c r="E166" s="71"/>
      <c r="F166" s="13"/>
      <c r="G166" s="13"/>
      <c r="H166" s="13"/>
      <c r="I166" s="13"/>
    </row>
    <row r="167" spans="1:9">
      <c r="A167" s="152"/>
      <c r="B167" s="71"/>
      <c r="C167" s="71"/>
      <c r="D167" s="71"/>
      <c r="E167" s="71"/>
      <c r="F167" s="13"/>
      <c r="G167" s="13"/>
      <c r="H167" s="13"/>
      <c r="I167" s="13"/>
    </row>
    <row r="168" spans="1:9">
      <c r="A168" s="152"/>
      <c r="B168" s="71"/>
      <c r="C168" s="71"/>
      <c r="D168" s="71"/>
      <c r="E168" s="71"/>
      <c r="F168" s="13"/>
      <c r="G168" s="13"/>
      <c r="H168" s="13"/>
      <c r="I168" s="13"/>
    </row>
    <row r="169" spans="1:9">
      <c r="A169" s="152"/>
      <c r="B169" s="71"/>
      <c r="C169" s="71"/>
      <c r="D169" s="71"/>
      <c r="E169" s="71"/>
      <c r="F169" s="13"/>
      <c r="G169" s="13"/>
      <c r="H169" s="13"/>
      <c r="I169" s="13"/>
    </row>
    <row r="170" spans="1:9">
      <c r="A170" s="152"/>
      <c r="B170" s="71"/>
      <c r="C170" s="71"/>
      <c r="D170" s="71"/>
      <c r="E170" s="71"/>
      <c r="F170" s="13"/>
      <c r="G170" s="13"/>
      <c r="H170" s="13"/>
      <c r="I170" s="13"/>
    </row>
    <row r="171" spans="1:9">
      <c r="A171" s="152"/>
      <c r="B171" s="71"/>
      <c r="C171" s="71"/>
      <c r="D171" s="71"/>
      <c r="E171" s="71"/>
      <c r="F171" s="13"/>
      <c r="G171" s="13"/>
      <c r="H171" s="13"/>
      <c r="I171" s="13"/>
    </row>
    <row r="172" spans="1:9">
      <c r="A172" s="152"/>
      <c r="B172" s="71"/>
      <c r="C172" s="71"/>
      <c r="D172" s="71"/>
      <c r="E172" s="71"/>
      <c r="F172" s="13"/>
      <c r="G172" s="13"/>
      <c r="H172" s="13"/>
      <c r="I172" s="13"/>
    </row>
    <row r="173" spans="1:9">
      <c r="A173" s="152"/>
      <c r="B173" s="71"/>
      <c r="C173" s="71"/>
      <c r="D173" s="71"/>
      <c r="E173" s="71"/>
      <c r="F173" s="13"/>
      <c r="G173" s="13"/>
      <c r="H173" s="13"/>
      <c r="I173" s="13"/>
    </row>
    <row r="174" spans="1:9">
      <c r="A174" s="152"/>
      <c r="B174" s="71"/>
      <c r="C174" s="71"/>
      <c r="D174" s="71"/>
      <c r="E174" s="71"/>
      <c r="F174" s="13"/>
      <c r="G174" s="13"/>
      <c r="H174" s="13"/>
      <c r="I174" s="13"/>
    </row>
    <row r="175" spans="1:9">
      <c r="A175" s="152"/>
      <c r="B175" s="71"/>
      <c r="C175" s="71"/>
      <c r="D175" s="71"/>
      <c r="E175" s="71"/>
      <c r="F175" s="13"/>
      <c r="G175" s="13"/>
      <c r="H175" s="13"/>
      <c r="I175" s="13"/>
    </row>
    <row r="176" spans="1:9">
      <c r="A176" s="152"/>
      <c r="B176" s="71"/>
      <c r="C176" s="71"/>
      <c r="D176" s="71"/>
      <c r="E176" s="71"/>
      <c r="F176" s="13"/>
      <c r="G176" s="13"/>
      <c r="H176" s="13"/>
      <c r="I176" s="13"/>
    </row>
    <row r="177" spans="1:9">
      <c r="A177" s="152"/>
      <c r="B177" s="71"/>
      <c r="C177" s="71"/>
      <c r="D177" s="71"/>
      <c r="E177" s="71"/>
      <c r="F177" s="13"/>
      <c r="G177" s="13"/>
      <c r="H177" s="13"/>
      <c r="I177" s="13"/>
    </row>
    <row r="178" spans="1:9">
      <c r="A178" s="152"/>
      <c r="B178" s="71"/>
      <c r="C178" s="71"/>
      <c r="D178" s="71"/>
      <c r="E178" s="71"/>
      <c r="F178" s="13"/>
      <c r="G178" s="13"/>
      <c r="H178" s="13"/>
      <c r="I178" s="13"/>
    </row>
    <row r="179" spans="1:9">
      <c r="A179" s="152"/>
      <c r="B179" s="71"/>
      <c r="C179" s="71"/>
      <c r="D179" s="71"/>
      <c r="E179" s="71"/>
      <c r="F179" s="13"/>
      <c r="G179" s="13"/>
      <c r="H179" s="13"/>
      <c r="I179" s="13"/>
    </row>
    <row r="180" spans="1:9">
      <c r="A180" s="152"/>
      <c r="B180" s="71"/>
      <c r="C180" s="71"/>
      <c r="D180" s="71"/>
      <c r="E180" s="71"/>
      <c r="F180" s="13"/>
      <c r="G180" s="13"/>
      <c r="H180" s="13"/>
      <c r="I180" s="13"/>
    </row>
    <row r="181" spans="1:9">
      <c r="A181" s="152"/>
      <c r="B181" s="71"/>
      <c r="C181" s="71"/>
      <c r="D181" s="71"/>
      <c r="E181" s="71"/>
      <c r="F181" s="13"/>
      <c r="G181" s="13"/>
      <c r="H181" s="13"/>
      <c r="I181" s="13"/>
    </row>
    <row r="182" spans="1:9">
      <c r="A182" s="152"/>
      <c r="B182" s="71"/>
      <c r="C182" s="71"/>
      <c r="D182" s="71"/>
      <c r="E182" s="71"/>
      <c r="F182" s="13"/>
      <c r="G182" s="13"/>
      <c r="H182" s="13"/>
      <c r="I182" s="13"/>
    </row>
    <row r="183" spans="1:9">
      <c r="A183" s="152"/>
      <c r="B183" s="71"/>
      <c r="C183" s="71"/>
      <c r="D183" s="71"/>
      <c r="E183" s="71"/>
      <c r="F183" s="13"/>
      <c r="G183" s="13"/>
      <c r="H183" s="13"/>
      <c r="I183" s="13"/>
    </row>
    <row r="184" spans="1:9">
      <c r="A184" s="152"/>
      <c r="B184" s="71"/>
      <c r="C184" s="71"/>
      <c r="D184" s="71"/>
      <c r="E184" s="71"/>
      <c r="F184" s="13"/>
      <c r="G184" s="13"/>
      <c r="H184" s="13"/>
      <c r="I184" s="13"/>
    </row>
    <row r="185" spans="1:9">
      <c r="A185" s="152"/>
      <c r="B185" s="71"/>
      <c r="C185" s="71"/>
      <c r="D185" s="71"/>
      <c r="E185" s="71"/>
      <c r="F185" s="13"/>
      <c r="G185" s="13"/>
      <c r="H185" s="13"/>
      <c r="I185" s="13"/>
    </row>
    <row r="186" spans="1:9">
      <c r="A186" s="152"/>
      <c r="B186" s="71"/>
      <c r="C186" s="71"/>
      <c r="D186" s="71"/>
      <c r="E186" s="71"/>
      <c r="F186" s="13"/>
      <c r="G186" s="13"/>
      <c r="H186" s="13"/>
      <c r="I186" s="13"/>
    </row>
    <row r="187" spans="1:9">
      <c r="A187" s="152"/>
      <c r="B187" s="71"/>
      <c r="C187" s="71"/>
      <c r="D187" s="71"/>
      <c r="E187" s="71"/>
      <c r="F187" s="13"/>
      <c r="G187" s="13"/>
      <c r="H187" s="13"/>
      <c r="I187" s="13"/>
    </row>
    <row r="188" spans="1:9">
      <c r="A188" s="152"/>
      <c r="B188" s="71"/>
      <c r="C188" s="71"/>
      <c r="D188" s="71"/>
      <c r="E188" s="71"/>
      <c r="F188" s="13"/>
      <c r="G188" s="13"/>
      <c r="H188" s="13"/>
      <c r="I188" s="13"/>
    </row>
    <row r="189" spans="1:9">
      <c r="A189" s="152"/>
      <c r="B189" s="71"/>
      <c r="C189" s="71"/>
      <c r="D189" s="71"/>
      <c r="E189" s="71"/>
      <c r="F189" s="13"/>
      <c r="G189" s="13"/>
      <c r="H189" s="13"/>
      <c r="I189" s="13"/>
    </row>
    <row r="190" spans="1:9">
      <c r="A190" s="152"/>
      <c r="B190" s="71"/>
      <c r="C190" s="71"/>
      <c r="D190" s="71"/>
      <c r="E190" s="71"/>
      <c r="F190" s="13"/>
      <c r="G190" s="13"/>
      <c r="H190" s="13"/>
      <c r="I190" s="13"/>
    </row>
    <row r="191" spans="1:9">
      <c r="A191" s="152"/>
      <c r="B191" s="71"/>
      <c r="C191" s="71"/>
      <c r="D191" s="71"/>
      <c r="E191" s="71"/>
      <c r="F191" s="13"/>
      <c r="G191" s="13"/>
      <c r="H191" s="13"/>
      <c r="I191" s="13"/>
    </row>
    <row r="192" spans="1:9">
      <c r="A192" s="152"/>
      <c r="B192" s="71"/>
      <c r="C192" s="71"/>
      <c r="D192" s="71"/>
      <c r="E192" s="71"/>
      <c r="F192" s="13"/>
      <c r="G192" s="13"/>
      <c r="H192" s="13"/>
      <c r="I192" s="13"/>
    </row>
    <row r="193" spans="1:9">
      <c r="A193" s="152"/>
      <c r="B193" s="71"/>
      <c r="C193" s="71"/>
      <c r="D193" s="71"/>
      <c r="E193" s="71"/>
      <c r="F193" s="13"/>
      <c r="G193" s="13"/>
      <c r="H193" s="13"/>
      <c r="I193" s="13"/>
    </row>
    <row r="194" spans="1:9">
      <c r="A194" s="152"/>
      <c r="B194" s="71"/>
      <c r="C194" s="71"/>
      <c r="D194" s="71"/>
      <c r="E194" s="71"/>
      <c r="F194" s="13"/>
      <c r="G194" s="13"/>
      <c r="H194" s="13"/>
      <c r="I194" s="13"/>
    </row>
    <row r="195" spans="1:9">
      <c r="A195" s="152"/>
      <c r="B195" s="71"/>
      <c r="C195" s="71"/>
      <c r="D195" s="71"/>
      <c r="E195" s="71"/>
      <c r="F195" s="13"/>
      <c r="G195" s="13"/>
      <c r="H195" s="13"/>
      <c r="I195" s="13"/>
    </row>
    <row r="196" spans="1:9">
      <c r="A196" s="152"/>
      <c r="B196" s="71"/>
      <c r="C196" s="71"/>
      <c r="D196" s="71"/>
      <c r="E196" s="71"/>
      <c r="F196" s="13"/>
      <c r="G196" s="13"/>
      <c r="H196" s="13"/>
      <c r="I196" s="13"/>
    </row>
    <row r="197" spans="1:9">
      <c r="A197" s="152"/>
      <c r="B197" s="71"/>
      <c r="C197" s="71"/>
      <c r="D197" s="71"/>
      <c r="E197" s="71"/>
      <c r="F197" s="13"/>
      <c r="G197" s="13"/>
      <c r="H197" s="13"/>
      <c r="I197" s="13"/>
    </row>
    <row r="198" spans="1:9">
      <c r="A198" s="152"/>
      <c r="B198" s="71"/>
      <c r="C198" s="71"/>
      <c r="D198" s="71"/>
      <c r="E198" s="71"/>
      <c r="F198" s="13"/>
      <c r="G198" s="13"/>
      <c r="H198" s="13"/>
      <c r="I198" s="13"/>
    </row>
    <row r="199" spans="1:9">
      <c r="A199" s="152"/>
      <c r="B199" s="71"/>
      <c r="C199" s="71"/>
      <c r="D199" s="71"/>
      <c r="E199" s="71"/>
      <c r="F199" s="13"/>
      <c r="G199" s="13"/>
      <c r="H199" s="13"/>
      <c r="I199" s="13"/>
    </row>
    <row r="200" spans="1:9">
      <c r="A200" s="152"/>
      <c r="B200" s="71"/>
      <c r="C200" s="71"/>
      <c r="D200" s="71"/>
      <c r="E200" s="71"/>
      <c r="F200" s="13"/>
      <c r="G200" s="13"/>
      <c r="H200" s="13"/>
      <c r="I200" s="13"/>
    </row>
    <row r="201" spans="1:9">
      <c r="A201" s="152"/>
      <c r="B201" s="71"/>
      <c r="C201" s="71"/>
      <c r="D201" s="71"/>
      <c r="E201" s="71"/>
      <c r="F201" s="13"/>
      <c r="G201" s="13"/>
      <c r="H201" s="13"/>
      <c r="I201" s="13"/>
    </row>
    <row r="202" spans="1:9">
      <c r="A202" s="152"/>
      <c r="B202" s="71"/>
      <c r="C202" s="71"/>
      <c r="D202" s="71"/>
      <c r="E202" s="71"/>
      <c r="F202" s="13"/>
      <c r="G202" s="13"/>
      <c r="H202" s="13"/>
      <c r="I202" s="13"/>
    </row>
    <row r="203" spans="1:9">
      <c r="A203" s="152"/>
      <c r="B203" s="71"/>
      <c r="C203" s="71"/>
      <c r="D203" s="71"/>
      <c r="E203" s="71"/>
      <c r="F203" s="13"/>
      <c r="G203" s="13"/>
      <c r="H203" s="13"/>
      <c r="I203" s="13"/>
    </row>
    <row r="204" spans="1:9">
      <c r="A204" s="152"/>
      <c r="B204" s="71"/>
      <c r="C204" s="71"/>
      <c r="D204" s="71"/>
      <c r="E204" s="71"/>
      <c r="F204" s="13"/>
      <c r="G204" s="13"/>
      <c r="H204" s="13"/>
      <c r="I204" s="13"/>
    </row>
    <row r="205" spans="1:9">
      <c r="A205" s="152"/>
      <c r="B205" s="71"/>
      <c r="C205" s="71"/>
      <c r="D205" s="71"/>
      <c r="E205" s="71"/>
      <c r="F205" s="13"/>
      <c r="G205" s="13"/>
      <c r="H205" s="13"/>
      <c r="I205" s="13"/>
    </row>
    <row r="206" spans="1:9">
      <c r="A206" s="152"/>
      <c r="B206" s="71"/>
      <c r="C206" s="71"/>
      <c r="D206" s="71"/>
      <c r="E206" s="71"/>
      <c r="F206" s="13"/>
      <c r="G206" s="13"/>
      <c r="H206" s="13"/>
      <c r="I206" s="13"/>
    </row>
    <row r="207" spans="1:9">
      <c r="A207" s="152"/>
      <c r="B207" s="71"/>
      <c r="C207" s="71"/>
      <c r="D207" s="71"/>
      <c r="E207" s="71"/>
      <c r="F207" s="13"/>
      <c r="G207" s="13"/>
      <c r="H207" s="13"/>
      <c r="I207" s="13"/>
    </row>
    <row r="208" spans="1:9">
      <c r="A208" s="152"/>
      <c r="B208" s="71"/>
      <c r="C208" s="71"/>
      <c r="D208" s="71"/>
      <c r="E208" s="71"/>
      <c r="F208" s="13"/>
      <c r="G208" s="13"/>
      <c r="H208" s="13"/>
      <c r="I208" s="13"/>
    </row>
    <row r="209" spans="1:9">
      <c r="A209" s="152"/>
      <c r="B209" s="71"/>
      <c r="C209" s="71"/>
      <c r="D209" s="71"/>
      <c r="E209" s="71"/>
      <c r="F209" s="13"/>
      <c r="G209" s="13"/>
      <c r="H209" s="13"/>
      <c r="I209" s="13"/>
    </row>
    <row r="210" spans="1:9">
      <c r="A210" s="152"/>
      <c r="B210" s="71"/>
      <c r="C210" s="71"/>
      <c r="D210" s="71"/>
      <c r="E210" s="71"/>
      <c r="F210" s="13"/>
      <c r="G210" s="13"/>
      <c r="H210" s="13"/>
      <c r="I210" s="13"/>
    </row>
    <row r="211" spans="1:9">
      <c r="A211" s="152"/>
      <c r="B211" s="71"/>
      <c r="C211" s="71"/>
      <c r="D211" s="71"/>
      <c r="E211" s="71"/>
      <c r="F211" s="13"/>
      <c r="G211" s="13"/>
      <c r="H211" s="13"/>
      <c r="I211" s="13"/>
    </row>
    <row r="212" spans="1:9">
      <c r="A212" s="152"/>
      <c r="B212" s="71"/>
      <c r="C212" s="71"/>
      <c r="D212" s="71"/>
      <c r="E212" s="71"/>
      <c r="F212" s="13"/>
      <c r="G212" s="13"/>
      <c r="H212" s="13"/>
      <c r="I212" s="13"/>
    </row>
    <row r="213" spans="1:9">
      <c r="A213" s="152"/>
      <c r="B213" s="71"/>
      <c r="C213" s="71"/>
      <c r="D213" s="71"/>
      <c r="E213" s="71"/>
      <c r="F213" s="13"/>
      <c r="G213" s="13"/>
      <c r="H213" s="13"/>
      <c r="I213" s="13"/>
    </row>
    <row r="214" spans="1:9">
      <c r="A214" s="152"/>
      <c r="B214" s="71"/>
      <c r="C214" s="71"/>
      <c r="D214" s="71"/>
      <c r="E214" s="71"/>
      <c r="F214" s="13"/>
      <c r="G214" s="13"/>
      <c r="H214" s="13"/>
      <c r="I214" s="13"/>
    </row>
    <row r="215" spans="1:9">
      <c r="A215" s="152"/>
      <c r="B215" s="71"/>
      <c r="C215" s="71"/>
      <c r="D215" s="71"/>
      <c r="E215" s="71"/>
      <c r="F215" s="13"/>
      <c r="G215" s="13"/>
      <c r="H215" s="13"/>
      <c r="I215" s="13"/>
    </row>
    <row r="216" spans="1:9">
      <c r="A216" s="152"/>
      <c r="B216" s="71"/>
      <c r="C216" s="71"/>
      <c r="D216" s="71"/>
      <c r="E216" s="71"/>
      <c r="F216" s="13"/>
      <c r="G216" s="13"/>
      <c r="H216" s="13"/>
      <c r="I216" s="13"/>
    </row>
    <row r="217" spans="1:9">
      <c r="A217" s="152"/>
      <c r="B217" s="71"/>
      <c r="C217" s="71"/>
      <c r="D217" s="71"/>
      <c r="E217" s="71"/>
      <c r="F217" s="13"/>
      <c r="G217" s="13"/>
      <c r="H217" s="13"/>
      <c r="I217" s="13"/>
    </row>
    <row r="218" spans="1:9">
      <c r="A218" s="152"/>
      <c r="B218" s="71"/>
      <c r="C218" s="71"/>
      <c r="D218" s="71"/>
      <c r="E218" s="71"/>
      <c r="F218" s="13"/>
      <c r="G218" s="13"/>
      <c r="H218" s="13"/>
      <c r="I218" s="13"/>
    </row>
    <row r="219" spans="1:9">
      <c r="A219" s="152"/>
      <c r="B219" s="71"/>
      <c r="C219" s="71"/>
      <c r="D219" s="71"/>
      <c r="E219" s="71"/>
      <c r="F219" s="13"/>
      <c r="G219" s="13"/>
      <c r="H219" s="13"/>
      <c r="I219" s="13"/>
    </row>
    <row r="220" spans="1:9">
      <c r="A220" s="152"/>
      <c r="B220" s="71"/>
      <c r="C220" s="71"/>
      <c r="D220" s="71"/>
      <c r="E220" s="71"/>
      <c r="F220" s="13"/>
      <c r="G220" s="13"/>
      <c r="H220" s="13"/>
      <c r="I220" s="13"/>
    </row>
    <row r="221" spans="1:9">
      <c r="A221" s="152"/>
      <c r="B221" s="71"/>
      <c r="C221" s="71"/>
      <c r="D221" s="71"/>
      <c r="E221" s="71"/>
      <c r="F221" s="13"/>
      <c r="G221" s="13"/>
      <c r="H221" s="13"/>
      <c r="I221" s="13"/>
    </row>
    <row r="222" spans="1:9">
      <c r="A222" s="152"/>
      <c r="B222" s="71"/>
      <c r="C222" s="71"/>
      <c r="D222" s="71"/>
      <c r="E222" s="71"/>
      <c r="F222" s="13"/>
      <c r="G222" s="13"/>
      <c r="H222" s="13"/>
      <c r="I222" s="13"/>
    </row>
    <row r="223" spans="1:9">
      <c r="A223" s="152"/>
      <c r="B223" s="71"/>
      <c r="C223" s="71"/>
      <c r="D223" s="71"/>
      <c r="E223" s="71"/>
      <c r="F223" s="13"/>
      <c r="G223" s="13"/>
      <c r="H223" s="13"/>
      <c r="I223" s="13"/>
    </row>
    <row r="224" spans="1:9">
      <c r="A224" s="152"/>
      <c r="B224" s="71"/>
      <c r="C224" s="71"/>
      <c r="D224" s="71"/>
      <c r="E224" s="71"/>
      <c r="F224" s="13"/>
      <c r="G224" s="13"/>
      <c r="H224" s="13"/>
      <c r="I224" s="13"/>
    </row>
    <row r="225" spans="1:9">
      <c r="A225" s="152"/>
      <c r="B225" s="71"/>
      <c r="C225" s="71"/>
      <c r="D225" s="71"/>
      <c r="E225" s="71"/>
      <c r="F225" s="13"/>
      <c r="G225" s="13"/>
      <c r="H225" s="13"/>
      <c r="I225" s="13"/>
    </row>
    <row r="226" spans="1:9">
      <c r="A226" s="152"/>
      <c r="B226" s="71"/>
      <c r="C226" s="71"/>
      <c r="D226" s="71"/>
      <c r="E226" s="71"/>
      <c r="F226" s="13"/>
      <c r="G226" s="13"/>
      <c r="H226" s="13"/>
      <c r="I226" s="13"/>
    </row>
    <row r="227" spans="1:9">
      <c r="A227" s="152"/>
      <c r="B227" s="71"/>
      <c r="C227" s="71"/>
      <c r="D227" s="71"/>
      <c r="E227" s="71"/>
      <c r="F227" s="13"/>
      <c r="G227" s="13"/>
      <c r="H227" s="13"/>
      <c r="I227" s="13"/>
    </row>
    <row r="228" spans="1:9">
      <c r="A228" s="152"/>
      <c r="B228" s="71"/>
      <c r="C228" s="71"/>
      <c r="D228" s="71"/>
      <c r="E228" s="71"/>
      <c r="F228" s="13"/>
      <c r="G228" s="13"/>
      <c r="H228" s="13"/>
      <c r="I228" s="13"/>
    </row>
    <row r="229" spans="1:9">
      <c r="A229" s="152"/>
      <c r="B229" s="71"/>
      <c r="C229" s="71"/>
      <c r="D229" s="71"/>
      <c r="E229" s="71"/>
      <c r="F229" s="13"/>
      <c r="G229" s="13"/>
      <c r="H229" s="13"/>
      <c r="I229" s="13"/>
    </row>
    <row r="230" spans="1:9">
      <c r="A230" s="152"/>
      <c r="B230" s="71"/>
      <c r="C230" s="71"/>
      <c r="D230" s="71"/>
      <c r="E230" s="71"/>
      <c r="F230" s="13"/>
      <c r="G230" s="13"/>
      <c r="H230" s="13"/>
      <c r="I230" s="13"/>
    </row>
    <row r="231" spans="1:9">
      <c r="A231" s="152"/>
      <c r="B231" s="71"/>
      <c r="C231" s="71"/>
      <c r="D231" s="71"/>
      <c r="E231" s="71"/>
      <c r="F231" s="13"/>
      <c r="G231" s="13"/>
      <c r="H231" s="13"/>
      <c r="I231" s="13"/>
    </row>
    <row r="232" spans="1:9">
      <c r="A232" s="152"/>
      <c r="B232" s="71"/>
      <c r="C232" s="71"/>
      <c r="D232" s="71"/>
      <c r="E232" s="71"/>
      <c r="F232" s="13"/>
      <c r="G232" s="13"/>
      <c r="H232" s="13"/>
      <c r="I232" s="13"/>
    </row>
    <row r="233" spans="1:9">
      <c r="A233" s="152"/>
      <c r="B233" s="71"/>
      <c r="C233" s="71"/>
      <c r="D233" s="71"/>
      <c r="E233" s="71"/>
      <c r="F233" s="13"/>
      <c r="G233" s="13"/>
      <c r="H233" s="13"/>
      <c r="I233" s="13"/>
    </row>
    <row r="234" spans="1:9">
      <c r="A234" s="152"/>
      <c r="B234" s="71"/>
      <c r="C234" s="71"/>
      <c r="D234" s="71"/>
      <c r="E234" s="71"/>
      <c r="F234" s="13"/>
      <c r="G234" s="13"/>
      <c r="H234" s="13"/>
      <c r="I234" s="13"/>
    </row>
    <row r="235" spans="1:9">
      <c r="A235" s="152"/>
      <c r="B235" s="71"/>
      <c r="C235" s="71"/>
      <c r="D235" s="71"/>
      <c r="E235" s="71"/>
      <c r="F235" s="13"/>
      <c r="G235" s="13"/>
      <c r="H235" s="13"/>
      <c r="I235" s="13"/>
    </row>
    <row r="236" spans="1:9">
      <c r="A236" s="152"/>
      <c r="B236" s="71"/>
      <c r="C236" s="71"/>
      <c r="D236" s="71"/>
      <c r="E236" s="71"/>
      <c r="F236" s="13"/>
      <c r="G236" s="13"/>
      <c r="H236" s="13"/>
      <c r="I236" s="13"/>
    </row>
    <row r="237" spans="1:9">
      <c r="A237" s="152"/>
      <c r="B237" s="71"/>
      <c r="C237" s="71"/>
      <c r="D237" s="71"/>
      <c r="E237" s="71"/>
      <c r="F237" s="13"/>
      <c r="G237" s="13"/>
      <c r="H237" s="13"/>
      <c r="I237" s="13"/>
    </row>
    <row r="238" spans="1:9">
      <c r="A238" s="152"/>
      <c r="B238" s="71"/>
      <c r="C238" s="71"/>
      <c r="D238" s="71"/>
      <c r="E238" s="71"/>
      <c r="F238" s="13"/>
      <c r="G238" s="13"/>
      <c r="H238" s="13"/>
      <c r="I238" s="13"/>
    </row>
    <row r="239" spans="1:9">
      <c r="A239" s="152"/>
      <c r="B239" s="71"/>
      <c r="C239" s="71"/>
      <c r="D239" s="71"/>
      <c r="E239" s="71"/>
      <c r="F239" s="13"/>
      <c r="G239" s="13"/>
      <c r="H239" s="13"/>
      <c r="I239" s="13"/>
    </row>
    <row r="240" spans="1:9">
      <c r="A240" s="152"/>
      <c r="B240" s="71"/>
      <c r="C240" s="71"/>
      <c r="D240" s="71"/>
      <c r="E240" s="71"/>
      <c r="F240" s="13"/>
      <c r="G240" s="13"/>
      <c r="H240" s="13"/>
      <c r="I240" s="13"/>
    </row>
    <row r="241" spans="1:9">
      <c r="A241" s="152"/>
      <c r="B241" s="71"/>
      <c r="C241" s="71"/>
      <c r="D241" s="71"/>
      <c r="E241" s="71"/>
      <c r="F241" s="13"/>
      <c r="G241" s="13"/>
      <c r="H241" s="13"/>
      <c r="I241" s="13"/>
    </row>
    <row r="242" spans="1:9">
      <c r="A242" s="152"/>
      <c r="B242" s="71"/>
      <c r="C242" s="71"/>
      <c r="D242" s="71"/>
      <c r="E242" s="71"/>
      <c r="F242" s="13"/>
      <c r="G242" s="13"/>
      <c r="H242" s="13"/>
      <c r="I242" s="13"/>
    </row>
    <row r="243" spans="1:9">
      <c r="A243" s="152"/>
      <c r="B243" s="71"/>
      <c r="C243" s="71"/>
      <c r="D243" s="71"/>
      <c r="E243" s="71"/>
      <c r="F243" s="13"/>
      <c r="G243" s="13"/>
      <c r="H243" s="13"/>
      <c r="I243" s="13"/>
    </row>
    <row r="244" spans="1:9">
      <c r="A244" s="152"/>
      <c r="B244" s="71"/>
      <c r="C244" s="71"/>
      <c r="D244" s="71"/>
      <c r="E244" s="71"/>
      <c r="F244" s="13"/>
      <c r="G244" s="13"/>
      <c r="H244" s="13"/>
      <c r="I244" s="13"/>
    </row>
    <row r="245" spans="1:9">
      <c r="A245" s="152"/>
      <c r="B245" s="71"/>
      <c r="C245" s="71"/>
      <c r="D245" s="71"/>
      <c r="E245" s="71"/>
      <c r="F245" s="13"/>
      <c r="G245" s="13"/>
      <c r="H245" s="13"/>
      <c r="I245" s="13"/>
    </row>
    <row r="246" spans="1:9">
      <c r="A246" s="152"/>
      <c r="B246" s="71"/>
      <c r="C246" s="71"/>
      <c r="D246" s="71"/>
      <c r="E246" s="71"/>
      <c r="F246" s="13"/>
      <c r="G246" s="13"/>
      <c r="H246" s="13"/>
      <c r="I246" s="13"/>
    </row>
    <row r="247" spans="1:9">
      <c r="A247" s="152"/>
      <c r="B247" s="71"/>
      <c r="C247" s="71"/>
      <c r="D247" s="71"/>
      <c r="E247" s="71"/>
      <c r="F247" s="13"/>
      <c r="G247" s="13"/>
      <c r="H247" s="13"/>
      <c r="I247" s="13"/>
    </row>
    <row r="248" spans="1:9">
      <c r="A248" s="152"/>
      <c r="B248" s="71"/>
      <c r="C248" s="71"/>
      <c r="D248" s="71"/>
      <c r="E248" s="71"/>
      <c r="F248" s="13"/>
      <c r="G248" s="13"/>
      <c r="H248" s="13"/>
      <c r="I248" s="13"/>
    </row>
    <row r="249" spans="1:9">
      <c r="A249" s="152"/>
      <c r="B249" s="71"/>
      <c r="C249" s="71"/>
      <c r="D249" s="71"/>
      <c r="E249" s="71"/>
      <c r="F249" s="13"/>
      <c r="G249" s="13"/>
      <c r="H249" s="13"/>
      <c r="I249" s="13"/>
    </row>
    <row r="250" spans="1:9">
      <c r="A250" s="152"/>
      <c r="B250" s="71"/>
      <c r="C250" s="71"/>
      <c r="D250" s="71"/>
      <c r="E250" s="71"/>
      <c r="F250" s="13"/>
      <c r="G250" s="13"/>
      <c r="H250" s="13"/>
      <c r="I250" s="13"/>
    </row>
    <row r="251" spans="1:9">
      <c r="A251" s="152"/>
      <c r="B251" s="71"/>
      <c r="C251" s="71"/>
      <c r="D251" s="71"/>
      <c r="E251" s="71"/>
      <c r="F251" s="13"/>
      <c r="G251" s="13"/>
      <c r="H251" s="13"/>
      <c r="I251" s="13"/>
    </row>
    <row r="252" spans="1:9">
      <c r="A252" s="152"/>
      <c r="B252" s="71"/>
      <c r="C252" s="71"/>
      <c r="D252" s="71"/>
      <c r="E252" s="71"/>
      <c r="F252" s="13"/>
      <c r="G252" s="13"/>
      <c r="H252" s="13"/>
      <c r="I252" s="13"/>
    </row>
    <row r="253" spans="1:9">
      <c r="A253" s="152"/>
      <c r="B253" s="71"/>
      <c r="C253" s="71"/>
      <c r="D253" s="71"/>
      <c r="E253" s="71"/>
      <c r="F253" s="13"/>
      <c r="G253" s="13"/>
      <c r="H253" s="13"/>
      <c r="I253" s="13"/>
    </row>
    <row r="254" spans="1:9">
      <c r="A254" s="152"/>
      <c r="B254" s="71"/>
      <c r="C254" s="71"/>
      <c r="D254" s="71"/>
      <c r="E254" s="71"/>
      <c r="F254" s="13"/>
      <c r="G254" s="13"/>
      <c r="H254" s="13"/>
      <c r="I254" s="13"/>
    </row>
    <row r="255" spans="1:9">
      <c r="A255" s="152"/>
      <c r="B255" s="71"/>
      <c r="C255" s="71"/>
      <c r="D255" s="71"/>
      <c r="E255" s="71"/>
      <c r="F255" s="13"/>
      <c r="G255" s="13"/>
      <c r="H255" s="13"/>
      <c r="I255" s="13"/>
    </row>
    <row r="256" spans="1:9">
      <c r="A256" s="152"/>
      <c r="B256" s="71"/>
      <c r="C256" s="71"/>
      <c r="D256" s="71"/>
      <c r="E256" s="71"/>
      <c r="F256" s="13"/>
      <c r="G256" s="13"/>
      <c r="H256" s="13"/>
      <c r="I256" s="13"/>
    </row>
    <row r="257" spans="1:9">
      <c r="A257" s="152"/>
      <c r="B257" s="71"/>
      <c r="C257" s="71"/>
      <c r="D257" s="71"/>
      <c r="E257" s="71"/>
      <c r="F257" s="13"/>
      <c r="G257" s="13"/>
      <c r="H257" s="13"/>
      <c r="I257" s="13"/>
    </row>
    <row r="258" spans="1:9">
      <c r="A258" s="152"/>
      <c r="B258" s="71"/>
      <c r="C258" s="71"/>
      <c r="D258" s="71"/>
      <c r="E258" s="71"/>
      <c r="F258" s="13"/>
      <c r="G258" s="13"/>
      <c r="H258" s="13"/>
      <c r="I258" s="13"/>
    </row>
    <row r="259" spans="1:9">
      <c r="A259" s="152"/>
      <c r="B259" s="71"/>
      <c r="C259" s="71"/>
      <c r="D259" s="71"/>
      <c r="E259" s="71"/>
      <c r="F259" s="13"/>
      <c r="G259" s="13"/>
      <c r="H259" s="13"/>
      <c r="I259" s="13"/>
    </row>
    <row r="260" spans="1:9">
      <c r="A260" s="152"/>
      <c r="B260" s="71"/>
      <c r="C260" s="71"/>
      <c r="D260" s="71"/>
      <c r="E260" s="71"/>
      <c r="F260" s="13"/>
      <c r="G260" s="13"/>
      <c r="H260" s="13"/>
      <c r="I260" s="13"/>
    </row>
    <row r="261" spans="1:9">
      <c r="A261" s="152"/>
      <c r="B261" s="71"/>
      <c r="C261" s="71"/>
      <c r="D261" s="71"/>
      <c r="E261" s="71"/>
      <c r="F261" s="13"/>
      <c r="G261" s="13"/>
      <c r="H261" s="13"/>
      <c r="I261" s="13"/>
    </row>
    <row r="262" spans="1:9">
      <c r="A262" s="152"/>
      <c r="B262" s="71"/>
      <c r="C262" s="71"/>
      <c r="D262" s="71"/>
      <c r="E262" s="71"/>
      <c r="F262" s="13"/>
      <c r="G262" s="13"/>
      <c r="H262" s="13"/>
      <c r="I262" s="13"/>
    </row>
    <row r="263" spans="1:9">
      <c r="A263" s="152"/>
      <c r="B263" s="71"/>
      <c r="C263" s="71"/>
      <c r="D263" s="71"/>
      <c r="E263" s="71"/>
      <c r="F263" s="13"/>
      <c r="G263" s="13"/>
      <c r="H263" s="13"/>
      <c r="I263" s="13"/>
    </row>
    <row r="264" spans="1:9">
      <c r="A264" s="152"/>
      <c r="B264" s="142"/>
      <c r="C264" s="142"/>
      <c r="D264" s="71"/>
      <c r="E264" s="71"/>
      <c r="F264" s="13"/>
      <c r="G264" s="13"/>
      <c r="H264" s="13"/>
      <c r="I264" s="13"/>
    </row>
    <row r="265" spans="1:9">
      <c r="A265" s="152"/>
      <c r="B265" s="142"/>
      <c r="C265" s="142"/>
      <c r="D265" s="71"/>
      <c r="E265" s="71"/>
      <c r="F265" s="13"/>
      <c r="G265" s="13"/>
      <c r="H265" s="13"/>
      <c r="I265" s="13"/>
    </row>
    <row r="266" spans="1:9">
      <c r="A266" s="152"/>
      <c r="B266" s="142"/>
      <c r="C266" s="142"/>
      <c r="D266" s="71"/>
      <c r="E266" s="71"/>
      <c r="F266" s="13"/>
      <c r="G266" s="13"/>
      <c r="H266" s="13"/>
      <c r="I266" s="13"/>
    </row>
    <row r="267" spans="1:9">
      <c r="A267" s="152"/>
      <c r="B267" s="142"/>
      <c r="C267" s="142"/>
      <c r="D267" s="71"/>
      <c r="E267" s="71"/>
      <c r="F267" s="13"/>
      <c r="G267" s="13"/>
      <c r="H267" s="13"/>
      <c r="I267" s="13"/>
    </row>
    <row r="268" spans="1:9">
      <c r="A268" s="152"/>
      <c r="B268" s="142"/>
      <c r="C268" s="142"/>
      <c r="D268" s="71"/>
      <c r="E268" s="71"/>
      <c r="F268" s="13"/>
      <c r="G268" s="13"/>
      <c r="H268" s="13"/>
      <c r="I268" s="13"/>
    </row>
    <row r="269" spans="1:9">
      <c r="A269" s="152"/>
      <c r="B269" s="142"/>
      <c r="C269" s="142"/>
      <c r="D269" s="71"/>
      <c r="E269" s="71"/>
      <c r="F269" s="13"/>
      <c r="G269" s="13"/>
      <c r="H269" s="13"/>
      <c r="I269" s="13"/>
    </row>
    <row r="270" spans="1:9">
      <c r="A270" s="152"/>
      <c r="B270" s="142"/>
      <c r="C270" s="142"/>
      <c r="D270" s="71"/>
      <c r="E270" s="71"/>
      <c r="F270" s="13"/>
      <c r="G270" s="13"/>
      <c r="H270" s="13"/>
      <c r="I270" s="13"/>
    </row>
    <row r="271" spans="1:9">
      <c r="A271" s="152"/>
      <c r="B271" s="142"/>
      <c r="C271" s="142"/>
      <c r="D271" s="71"/>
      <c r="E271" s="71"/>
      <c r="F271" s="13"/>
      <c r="G271" s="13"/>
      <c r="H271" s="13"/>
      <c r="I271" s="13"/>
    </row>
    <row r="272" spans="1:9">
      <c r="A272" s="152"/>
      <c r="B272" s="142"/>
      <c r="C272" s="142"/>
      <c r="D272" s="71"/>
      <c r="E272" s="71"/>
      <c r="F272" s="13"/>
      <c r="G272" s="13"/>
      <c r="H272" s="13"/>
      <c r="I272" s="13"/>
    </row>
    <row r="273" spans="1:9">
      <c r="A273" s="152"/>
      <c r="B273" s="142"/>
      <c r="C273" s="142"/>
      <c r="D273" s="71"/>
      <c r="E273" s="71"/>
      <c r="F273" s="13"/>
      <c r="G273" s="13"/>
      <c r="H273" s="13"/>
      <c r="I273" s="13"/>
    </row>
    <row r="274" spans="1:9">
      <c r="A274" s="152"/>
      <c r="B274" s="142"/>
      <c r="C274" s="142"/>
      <c r="D274" s="71"/>
      <c r="E274" s="71"/>
      <c r="F274" s="13"/>
      <c r="G274" s="13"/>
      <c r="H274" s="13"/>
      <c r="I274" s="13"/>
    </row>
    <row r="275" spans="1:9">
      <c r="A275" s="152"/>
      <c r="B275" s="142"/>
      <c r="C275" s="142"/>
      <c r="D275" s="71"/>
      <c r="E275" s="71"/>
      <c r="F275" s="13"/>
      <c r="G275" s="13"/>
      <c r="H275" s="13"/>
      <c r="I275" s="13"/>
    </row>
    <row r="276" spans="1:9">
      <c r="A276" s="152"/>
      <c r="B276" s="142"/>
      <c r="C276" s="142"/>
      <c r="D276" s="71"/>
      <c r="E276" s="71"/>
      <c r="F276" s="13"/>
      <c r="G276" s="13"/>
      <c r="H276" s="13"/>
      <c r="I276" s="13"/>
    </row>
    <row r="277" spans="1:9">
      <c r="A277" s="152"/>
      <c r="B277" s="142"/>
      <c r="C277" s="142"/>
      <c r="D277" s="71"/>
      <c r="E277" s="71"/>
      <c r="F277" s="13"/>
      <c r="G277" s="13"/>
      <c r="H277" s="13"/>
      <c r="I277" s="13"/>
    </row>
    <row r="278" spans="1:9">
      <c r="A278" s="152"/>
      <c r="B278" s="142"/>
      <c r="C278" s="142"/>
      <c r="D278" s="71"/>
      <c r="E278" s="71"/>
      <c r="F278" s="13"/>
      <c r="G278" s="13"/>
      <c r="H278" s="13"/>
      <c r="I278" s="13"/>
    </row>
    <row r="279" spans="1:9">
      <c r="A279" s="152"/>
      <c r="B279" s="142"/>
      <c r="C279" s="142"/>
      <c r="D279" s="71"/>
      <c r="E279" s="71"/>
      <c r="F279" s="13"/>
      <c r="G279" s="13"/>
      <c r="H279" s="13"/>
      <c r="I279" s="13"/>
    </row>
    <row r="280" spans="1:9">
      <c r="A280" s="152"/>
      <c r="B280" s="142"/>
      <c r="C280" s="142"/>
      <c r="D280" s="71"/>
      <c r="E280" s="71"/>
      <c r="F280" s="13"/>
      <c r="G280" s="13"/>
      <c r="H280" s="13"/>
      <c r="I280" s="13"/>
    </row>
    <row r="281" spans="1:9">
      <c r="A281" s="152"/>
      <c r="B281" s="142"/>
      <c r="C281" s="142"/>
      <c r="D281" s="71"/>
      <c r="E281" s="71"/>
      <c r="F281" s="13"/>
      <c r="G281" s="13"/>
      <c r="H281" s="13"/>
      <c r="I281" s="13"/>
    </row>
    <row r="282" spans="1:9">
      <c r="A282" s="152"/>
      <c r="B282" s="142"/>
      <c r="C282" s="142"/>
      <c r="D282" s="71"/>
      <c r="E282" s="71"/>
      <c r="F282" s="13"/>
      <c r="G282" s="13"/>
      <c r="H282" s="13"/>
      <c r="I282" s="13"/>
    </row>
    <row r="283" spans="1:9">
      <c r="A283" s="152"/>
      <c r="B283" s="142"/>
      <c r="C283" s="142"/>
      <c r="D283" s="71"/>
      <c r="E283" s="71"/>
      <c r="F283" s="13"/>
      <c r="G283" s="13"/>
      <c r="H283" s="13"/>
      <c r="I283" s="13"/>
    </row>
    <row r="284" spans="1:9">
      <c r="A284" s="152"/>
      <c r="B284" s="142"/>
      <c r="C284" s="142"/>
      <c r="D284" s="71"/>
      <c r="E284" s="71"/>
      <c r="F284" s="13"/>
      <c r="G284" s="13"/>
      <c r="H284" s="13"/>
      <c r="I284" s="13"/>
    </row>
    <row r="285" spans="1:9">
      <c r="A285" s="152"/>
      <c r="B285" s="142"/>
      <c r="C285" s="142"/>
      <c r="D285" s="71"/>
      <c r="E285" s="71"/>
      <c r="F285" s="13"/>
      <c r="G285" s="13"/>
      <c r="H285" s="13"/>
      <c r="I285" s="13"/>
    </row>
    <row r="286" spans="1:9">
      <c r="A286" s="152"/>
      <c r="B286" s="142"/>
      <c r="C286" s="142"/>
      <c r="D286" s="71"/>
      <c r="E286" s="71"/>
      <c r="F286" s="13"/>
      <c r="G286" s="13"/>
      <c r="H286" s="13"/>
      <c r="I286" s="13"/>
    </row>
    <row r="287" spans="1:9">
      <c r="A287" s="152"/>
      <c r="B287" s="142"/>
      <c r="C287" s="142"/>
      <c r="D287" s="71"/>
      <c r="E287" s="71"/>
      <c r="F287" s="13"/>
      <c r="G287" s="13"/>
      <c r="H287" s="13"/>
      <c r="I287" s="13"/>
    </row>
    <row r="288" spans="1:9">
      <c r="A288" s="152"/>
      <c r="B288" s="142"/>
      <c r="C288" s="142"/>
      <c r="D288" s="71"/>
      <c r="E288" s="71"/>
      <c r="F288" s="13"/>
      <c r="G288" s="13"/>
      <c r="H288" s="13"/>
      <c r="I288" s="13"/>
    </row>
    <row r="289" spans="1:9">
      <c r="A289" s="152"/>
      <c r="B289" s="142"/>
      <c r="C289" s="142"/>
      <c r="D289" s="71"/>
      <c r="E289" s="71"/>
      <c r="F289" s="13"/>
      <c r="G289" s="13"/>
      <c r="H289" s="13"/>
      <c r="I289" s="13"/>
    </row>
    <row r="290" spans="1:9">
      <c r="A290" s="152"/>
      <c r="B290" s="142"/>
      <c r="C290" s="142"/>
      <c r="D290" s="71"/>
      <c r="E290" s="71"/>
      <c r="F290" s="13"/>
      <c r="G290" s="13"/>
      <c r="H290" s="13"/>
      <c r="I290" s="13"/>
    </row>
    <row r="291" spans="1:9">
      <c r="A291" s="152"/>
      <c r="B291" s="142"/>
      <c r="C291" s="142"/>
      <c r="D291" s="71"/>
      <c r="E291" s="71"/>
      <c r="F291" s="13"/>
      <c r="G291" s="13"/>
      <c r="H291" s="13"/>
      <c r="I291" s="13"/>
    </row>
    <row r="292" spans="1:9">
      <c r="A292" s="152"/>
      <c r="B292" s="142"/>
      <c r="C292" s="142"/>
      <c r="D292" s="71"/>
      <c r="E292" s="71"/>
      <c r="F292" s="13"/>
      <c r="G292" s="13"/>
      <c r="H292" s="13"/>
      <c r="I292" s="13"/>
    </row>
    <row r="293" spans="1:9">
      <c r="A293" s="152"/>
      <c r="B293" s="142"/>
      <c r="C293" s="142"/>
      <c r="D293" s="71"/>
      <c r="E293" s="71"/>
      <c r="F293" s="13"/>
      <c r="G293" s="13"/>
      <c r="H293" s="13"/>
      <c r="I293" s="13"/>
    </row>
    <row r="294" spans="1:9">
      <c r="A294" s="152"/>
      <c r="B294" s="142"/>
      <c r="C294" s="142"/>
      <c r="D294" s="71"/>
      <c r="E294" s="71"/>
      <c r="F294" s="13"/>
      <c r="G294" s="13"/>
      <c r="H294" s="13"/>
      <c r="I294" s="13"/>
    </row>
    <row r="295" spans="1:9">
      <c r="A295" s="152"/>
      <c r="B295" s="142"/>
      <c r="C295" s="142"/>
      <c r="D295" s="71"/>
      <c r="E295" s="71"/>
      <c r="F295" s="13"/>
      <c r="G295" s="13"/>
      <c r="H295" s="13"/>
      <c r="I295" s="13"/>
    </row>
    <row r="296" spans="1:9">
      <c r="A296" s="152"/>
      <c r="B296" s="142"/>
      <c r="C296" s="142"/>
      <c r="D296" s="71"/>
      <c r="E296" s="71"/>
      <c r="F296" s="13"/>
      <c r="G296" s="13"/>
      <c r="H296" s="13"/>
      <c r="I296" s="13"/>
    </row>
    <row r="297" spans="1:9">
      <c r="A297" s="152"/>
      <c r="B297" s="142"/>
      <c r="C297" s="142"/>
      <c r="D297" s="71"/>
      <c r="E297" s="71"/>
      <c r="F297" s="13"/>
      <c r="G297" s="13"/>
      <c r="H297" s="13"/>
      <c r="I297" s="13"/>
    </row>
    <row r="298" spans="1:9">
      <c r="A298" s="152"/>
      <c r="B298" s="142"/>
      <c r="C298" s="142"/>
      <c r="D298" s="71"/>
      <c r="E298" s="71"/>
      <c r="F298" s="13"/>
      <c r="G298" s="13"/>
      <c r="H298" s="13"/>
      <c r="I298" s="13"/>
    </row>
    <row r="299" spans="1:9">
      <c r="A299" s="152"/>
      <c r="B299" s="142"/>
      <c r="C299" s="142"/>
      <c r="D299" s="71"/>
      <c r="E299" s="71"/>
      <c r="F299" s="13"/>
      <c r="G299" s="13"/>
      <c r="H299" s="13"/>
      <c r="I299" s="13"/>
    </row>
    <row r="300" spans="1:9">
      <c r="A300" s="152"/>
      <c r="B300" s="142"/>
      <c r="C300" s="142"/>
      <c r="D300" s="71"/>
      <c r="E300" s="71"/>
      <c r="F300" s="13"/>
      <c r="G300" s="13"/>
      <c r="H300" s="13"/>
      <c r="I300" s="13"/>
    </row>
    <row r="301" spans="1:9">
      <c r="A301" s="152"/>
      <c r="B301" s="142"/>
      <c r="C301" s="142"/>
      <c r="D301" s="71"/>
      <c r="E301" s="71"/>
      <c r="F301" s="13"/>
      <c r="G301" s="13"/>
      <c r="H301" s="13"/>
      <c r="I301" s="13"/>
    </row>
    <row r="302" spans="1:9">
      <c r="A302" s="152"/>
      <c r="B302" s="142"/>
      <c r="C302" s="142"/>
      <c r="D302" s="71"/>
      <c r="E302" s="71"/>
      <c r="F302" s="13"/>
      <c r="G302" s="13"/>
      <c r="H302" s="13"/>
      <c r="I302" s="13"/>
    </row>
    <row r="303" spans="1:9">
      <c r="A303" s="152"/>
      <c r="B303" s="142"/>
      <c r="C303" s="142"/>
      <c r="D303" s="71"/>
      <c r="E303" s="71"/>
      <c r="F303" s="13"/>
      <c r="G303" s="13"/>
      <c r="H303" s="13"/>
      <c r="I303" s="13"/>
    </row>
    <row r="304" spans="1:9">
      <c r="A304" s="152"/>
      <c r="B304" s="142"/>
      <c r="C304" s="142"/>
      <c r="D304" s="71"/>
      <c r="E304" s="71"/>
      <c r="F304" s="13"/>
      <c r="G304" s="13"/>
      <c r="H304" s="13"/>
      <c r="I304" s="13"/>
    </row>
    <row r="305" spans="1:9">
      <c r="A305" s="152"/>
      <c r="B305" s="142"/>
      <c r="C305" s="142"/>
      <c r="D305" s="71"/>
      <c r="E305" s="71"/>
      <c r="F305" s="13"/>
      <c r="G305" s="13"/>
      <c r="H305" s="13"/>
      <c r="I305" s="13"/>
    </row>
    <row r="306" spans="1:9">
      <c r="A306" s="152"/>
      <c r="B306" s="142"/>
      <c r="C306" s="142"/>
      <c r="D306" s="71"/>
      <c r="E306" s="71"/>
      <c r="F306" s="13"/>
      <c r="G306" s="13"/>
      <c r="H306" s="13"/>
      <c r="I306" s="13"/>
    </row>
    <row r="307" spans="1:9">
      <c r="A307" s="152"/>
      <c r="B307" s="142"/>
      <c r="C307" s="142"/>
      <c r="D307" s="71"/>
      <c r="E307" s="71"/>
      <c r="F307" s="13"/>
      <c r="G307" s="13"/>
      <c r="H307" s="13"/>
      <c r="I307" s="13"/>
    </row>
    <row r="308" spans="1:9">
      <c r="A308" s="152"/>
      <c r="B308" s="142"/>
      <c r="C308" s="142"/>
      <c r="D308" s="71"/>
      <c r="E308" s="71"/>
      <c r="F308" s="13"/>
      <c r="G308" s="13"/>
      <c r="H308" s="13"/>
      <c r="I308" s="13"/>
    </row>
    <row r="309" spans="1:9">
      <c r="A309" s="152"/>
      <c r="B309" s="142"/>
      <c r="C309" s="142"/>
      <c r="D309" s="71"/>
      <c r="E309" s="71"/>
      <c r="F309" s="13"/>
      <c r="G309" s="13"/>
      <c r="H309" s="13"/>
      <c r="I309" s="13"/>
    </row>
    <row r="310" spans="1:9">
      <c r="A310" s="152"/>
      <c r="B310" s="142"/>
      <c r="C310" s="142"/>
      <c r="D310" s="71"/>
      <c r="E310" s="71"/>
      <c r="F310" s="13"/>
      <c r="G310" s="13"/>
      <c r="H310" s="13"/>
      <c r="I310" s="13"/>
    </row>
    <row r="311" spans="1:9">
      <c r="A311" s="152"/>
      <c r="B311" s="142"/>
      <c r="C311" s="142"/>
      <c r="D311" s="71"/>
      <c r="E311" s="71"/>
      <c r="F311" s="13"/>
      <c r="G311" s="13"/>
      <c r="H311" s="13"/>
      <c r="I311" s="13"/>
    </row>
    <row r="312" spans="1:9">
      <c r="A312" s="152"/>
      <c r="B312" s="142"/>
      <c r="C312" s="142"/>
      <c r="D312" s="71"/>
      <c r="E312" s="71"/>
      <c r="F312" s="13"/>
      <c r="G312" s="13"/>
      <c r="H312" s="13"/>
      <c r="I312" s="13"/>
    </row>
    <row r="313" spans="1:9">
      <c r="A313" s="152"/>
      <c r="B313" s="142"/>
      <c r="C313" s="142"/>
      <c r="D313" s="71"/>
      <c r="E313" s="71"/>
      <c r="F313" s="13"/>
      <c r="G313" s="13"/>
      <c r="H313" s="13"/>
      <c r="I313" s="13"/>
    </row>
    <row r="314" spans="1:9">
      <c r="A314" s="152"/>
      <c r="B314" s="142"/>
      <c r="C314" s="142"/>
      <c r="D314" s="71"/>
      <c r="E314" s="71"/>
      <c r="F314" s="13"/>
      <c r="G314" s="13"/>
      <c r="H314" s="13"/>
      <c r="I314" s="13"/>
    </row>
    <row r="315" spans="1:9">
      <c r="A315" s="24"/>
      <c r="D315" s="13"/>
      <c r="E315" s="13"/>
      <c r="F315" s="13"/>
      <c r="G315" s="13"/>
      <c r="H315" s="13"/>
      <c r="I315" s="13"/>
    </row>
    <row r="316" spans="1:9">
      <c r="A316" s="24"/>
      <c r="D316" s="13"/>
      <c r="E316" s="13"/>
      <c r="F316" s="13"/>
      <c r="G316" s="13"/>
      <c r="H316" s="13"/>
      <c r="I316" s="13"/>
    </row>
    <row r="317" spans="1:9">
      <c r="A317" s="24"/>
      <c r="D317" s="13"/>
      <c r="E317" s="13"/>
      <c r="F317" s="13"/>
      <c r="G317" s="13"/>
      <c r="H317" s="13"/>
      <c r="I317" s="13"/>
    </row>
    <row r="318" spans="1:9">
      <c r="A318" s="24"/>
      <c r="D318" s="13"/>
      <c r="E318" s="13"/>
      <c r="F318" s="13"/>
      <c r="G318" s="13"/>
      <c r="H318" s="13"/>
      <c r="I318" s="13"/>
    </row>
    <row r="319" spans="1:9">
      <c r="A319" s="24"/>
      <c r="D319" s="13"/>
      <c r="E319" s="13"/>
      <c r="F319" s="13"/>
      <c r="G319" s="13"/>
      <c r="H319" s="13"/>
      <c r="I319" s="13"/>
    </row>
    <row r="320" spans="1:9">
      <c r="A320" s="24"/>
      <c r="D320" s="13"/>
      <c r="E320" s="13"/>
      <c r="F320" s="13"/>
      <c r="G320" s="13"/>
      <c r="H320" s="13"/>
      <c r="I320" s="13"/>
    </row>
    <row r="321" spans="1:9">
      <c r="A321" s="24"/>
      <c r="D321" s="13"/>
      <c r="E321" s="13"/>
      <c r="F321" s="13"/>
      <c r="G321" s="13"/>
      <c r="H321" s="13"/>
      <c r="I321" s="13"/>
    </row>
    <row r="322" spans="1:9">
      <c r="A322" s="24"/>
      <c r="D322" s="13"/>
      <c r="E322" s="13"/>
      <c r="F322" s="13"/>
      <c r="G322" s="13"/>
      <c r="H322" s="13"/>
      <c r="I322" s="13"/>
    </row>
    <row r="323" spans="1:9">
      <c r="A323" s="24"/>
      <c r="D323" s="13"/>
      <c r="E323" s="13"/>
      <c r="F323" s="13"/>
      <c r="G323" s="13"/>
      <c r="H323" s="13"/>
      <c r="I323" s="13"/>
    </row>
    <row r="324" spans="1:9">
      <c r="A324" s="24"/>
      <c r="D324" s="13"/>
      <c r="E324" s="13"/>
      <c r="F324" s="13"/>
      <c r="G324" s="13"/>
      <c r="H324" s="13"/>
      <c r="I324" s="13"/>
    </row>
    <row r="325" spans="1:9">
      <c r="A325" s="24"/>
      <c r="D325" s="13"/>
      <c r="E325" s="13"/>
      <c r="F325" s="13"/>
      <c r="G325" s="13"/>
      <c r="H325" s="13"/>
      <c r="I325" s="13"/>
    </row>
    <row r="326" spans="1:9">
      <c r="A326" s="24"/>
      <c r="D326" s="13"/>
      <c r="E326" s="13"/>
      <c r="F326" s="13"/>
      <c r="G326" s="13"/>
      <c r="H326" s="13"/>
      <c r="I326" s="13"/>
    </row>
    <row r="327" spans="1:9">
      <c r="A327" s="24"/>
      <c r="D327" s="13"/>
      <c r="E327" s="13"/>
      <c r="F327" s="13"/>
      <c r="G327" s="13"/>
      <c r="H327" s="13"/>
      <c r="I327" s="13"/>
    </row>
    <row r="328" spans="1:9">
      <c r="A328" s="24"/>
      <c r="D328" s="13"/>
      <c r="E328" s="13"/>
      <c r="F328" s="13"/>
      <c r="G328" s="13"/>
      <c r="H328" s="13"/>
      <c r="I328" s="13"/>
    </row>
    <row r="329" spans="1:9">
      <c r="A329" s="24"/>
      <c r="D329" s="13"/>
      <c r="E329" s="13"/>
      <c r="F329" s="13"/>
      <c r="G329" s="13"/>
      <c r="H329" s="13"/>
      <c r="I329" s="13"/>
    </row>
    <row r="330" spans="1:9">
      <c r="A330" s="24"/>
      <c r="D330" s="13"/>
      <c r="E330" s="13"/>
      <c r="F330" s="13"/>
      <c r="G330" s="13"/>
      <c r="H330" s="13"/>
      <c r="I330" s="13"/>
    </row>
    <row r="331" spans="1:9">
      <c r="A331" s="24"/>
      <c r="D331" s="13"/>
      <c r="E331" s="13"/>
      <c r="F331" s="13"/>
      <c r="G331" s="13"/>
      <c r="H331" s="13"/>
      <c r="I331" s="13"/>
    </row>
    <row r="332" spans="1:9">
      <c r="A332" s="24"/>
      <c r="D332" s="13"/>
      <c r="E332" s="13"/>
      <c r="F332" s="13"/>
      <c r="G332" s="13"/>
      <c r="H332" s="13"/>
      <c r="I332" s="13"/>
    </row>
    <row r="333" spans="1:9">
      <c r="A333" s="24"/>
      <c r="D333" s="13"/>
      <c r="E333" s="13"/>
      <c r="F333" s="13"/>
      <c r="G333" s="13"/>
      <c r="H333" s="13"/>
      <c r="I333" s="13"/>
    </row>
    <row r="334" spans="1:9">
      <c r="A334" s="24"/>
      <c r="D334" s="13"/>
      <c r="E334" s="13"/>
      <c r="F334" s="13"/>
      <c r="G334" s="13"/>
      <c r="H334" s="13"/>
      <c r="I334" s="13"/>
    </row>
    <row r="335" spans="1:9">
      <c r="A335" s="24"/>
      <c r="D335" s="13"/>
      <c r="E335" s="13"/>
      <c r="F335" s="13"/>
      <c r="G335" s="13"/>
      <c r="H335" s="13"/>
      <c r="I335" s="13"/>
    </row>
  </sheetData>
  <mergeCells count="1">
    <mergeCell ref="A152:E152"/>
  </mergeCells>
  <pageMargins left="0.45" right="0.45" top="0.75" bottom="0.25" header="0.3" footer="0.05"/>
  <pageSetup scale="56" fitToHeight="2" orientation="landscape" r:id="rId1"/>
  <rowBreaks count="1" manualBreakCount="1">
    <brk id="75"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53"/>
  <sheetViews>
    <sheetView zoomScaleNormal="100" zoomScaleSheetLayoutView="100" workbookViewId="0">
      <pane xSplit="2" ySplit="3" topLeftCell="C4" activePane="bottomRight" state="frozen"/>
      <selection pane="topRight" activeCell="C1" sqref="C1"/>
      <selection pane="bottomLeft" activeCell="A4" sqref="A4"/>
      <selection pane="bottomRight"/>
    </sheetView>
  </sheetViews>
  <sheetFormatPr defaultColWidth="9.140625" defaultRowHeight="15" outlineLevelCol="1"/>
  <cols>
    <col min="1" max="1" width="1.7109375" style="2" customWidth="1"/>
    <col min="2" max="2" width="38.28515625" style="2" customWidth="1"/>
    <col min="3" max="3" width="9.140625" style="23"/>
    <col min="4" max="4" width="9.140625" style="62" outlineLevel="1"/>
    <col min="5" max="7" width="9.140625" style="2" outlineLevel="1"/>
    <col min="8" max="16384" width="9.140625" style="2"/>
  </cols>
  <sheetData>
    <row r="1" spans="1:11">
      <c r="A1" s="104" t="s">
        <v>217</v>
      </c>
      <c r="B1" s="163"/>
      <c r="C1" s="13"/>
      <c r="D1" s="13"/>
      <c r="E1" s="13"/>
      <c r="F1" s="13"/>
      <c r="G1" s="13"/>
      <c r="H1" s="13"/>
    </row>
    <row r="2" spans="1:11" ht="12.75" customHeight="1">
      <c r="A2" s="302" t="s">
        <v>187</v>
      </c>
      <c r="B2" s="302"/>
      <c r="C2" s="391"/>
      <c r="D2" s="391"/>
      <c r="E2" s="391"/>
      <c r="F2" s="391"/>
      <c r="G2" s="391"/>
      <c r="H2" s="391"/>
    </row>
    <row r="3" spans="1:11" s="18" customFormat="1">
      <c r="A3" s="192"/>
      <c r="B3" s="193"/>
      <c r="C3" s="187">
        <v>2016</v>
      </c>
      <c r="D3" s="162" t="s">
        <v>34</v>
      </c>
      <c r="E3" s="108" t="s">
        <v>33</v>
      </c>
      <c r="F3" s="108" t="s">
        <v>40</v>
      </c>
      <c r="G3" s="108" t="s">
        <v>221</v>
      </c>
      <c r="H3" s="187">
        <v>2017</v>
      </c>
      <c r="I3" s="162" t="s">
        <v>222</v>
      </c>
      <c r="J3" s="108" t="s">
        <v>223</v>
      </c>
      <c r="K3" s="108" t="s">
        <v>246</v>
      </c>
    </row>
    <row r="4" spans="1:11" ht="15" customHeight="1">
      <c r="A4" s="194"/>
      <c r="B4" s="195" t="s">
        <v>188</v>
      </c>
      <c r="C4" s="188">
        <v>4.2</v>
      </c>
      <c r="D4" s="164">
        <v>5.0999999999999996</v>
      </c>
      <c r="E4" s="145">
        <v>5.9</v>
      </c>
      <c r="F4" s="169">
        <v>5.4</v>
      </c>
      <c r="G4" s="169">
        <v>3.8</v>
      </c>
      <c r="H4" s="188">
        <f>+G4</f>
        <v>3.8</v>
      </c>
      <c r="I4" s="164">
        <v>4.0999999999999996</v>
      </c>
      <c r="J4" s="145">
        <v>3.9</v>
      </c>
      <c r="K4" s="145">
        <v>3.6</v>
      </c>
    </row>
    <row r="5" spans="1:11" ht="15" customHeight="1">
      <c r="A5" s="194"/>
      <c r="B5" s="195" t="s">
        <v>189</v>
      </c>
      <c r="C5" s="188">
        <v>6.6</v>
      </c>
      <c r="D5" s="164">
        <v>5.9</v>
      </c>
      <c r="E5" s="145">
        <v>5.9</v>
      </c>
      <c r="F5" s="169">
        <v>5.9</v>
      </c>
      <c r="G5" s="169">
        <v>6.8</v>
      </c>
      <c r="H5" s="188">
        <f>+G5</f>
        <v>6.8</v>
      </c>
      <c r="I5" s="164">
        <v>7.7</v>
      </c>
      <c r="J5" s="435">
        <v>8</v>
      </c>
      <c r="K5" s="145">
        <v>8.8000000000000007</v>
      </c>
    </row>
    <row r="6" spans="1:11">
      <c r="A6" s="194"/>
      <c r="B6" s="195"/>
      <c r="C6" s="189"/>
      <c r="D6" s="166"/>
      <c r="E6" s="169"/>
      <c r="F6" s="169"/>
      <c r="G6" s="169"/>
      <c r="H6" s="189"/>
      <c r="I6" s="166"/>
      <c r="J6" s="169"/>
      <c r="K6" s="169"/>
    </row>
    <row r="7" spans="1:11" ht="3.6" customHeight="1">
      <c r="A7" s="374"/>
      <c r="B7" s="341"/>
      <c r="C7" s="376"/>
      <c r="D7" s="375"/>
      <c r="E7" s="356"/>
      <c r="F7" s="356"/>
      <c r="G7" s="356"/>
      <c r="H7" s="376"/>
      <c r="I7" s="375"/>
      <c r="J7" s="356"/>
      <c r="K7" s="356"/>
    </row>
    <row r="8" spans="1:11">
      <c r="A8" s="194"/>
      <c r="B8" s="195"/>
      <c r="C8" s="189"/>
      <c r="D8" s="166"/>
      <c r="E8" s="169"/>
      <c r="F8" s="169"/>
      <c r="G8" s="169"/>
      <c r="H8" s="189"/>
      <c r="I8" s="166"/>
      <c r="J8" s="169"/>
      <c r="K8" s="169"/>
    </row>
    <row r="9" spans="1:11">
      <c r="A9" s="194"/>
      <c r="B9" s="195" t="s">
        <v>35</v>
      </c>
      <c r="C9" s="188">
        <v>86.6</v>
      </c>
      <c r="D9" s="164">
        <v>86.5</v>
      </c>
      <c r="E9" s="145">
        <v>91.7</v>
      </c>
      <c r="F9" s="169">
        <v>98.3</v>
      </c>
      <c r="G9" s="169">
        <v>103.2</v>
      </c>
      <c r="H9" s="188">
        <f>+G9</f>
        <v>103.2</v>
      </c>
      <c r="I9" s="164">
        <v>104.2</v>
      </c>
      <c r="J9" s="145">
        <v>101.7</v>
      </c>
      <c r="K9" s="145">
        <v>104.5</v>
      </c>
    </row>
    <row r="10" spans="1:11">
      <c r="B10" s="71"/>
      <c r="C10" s="71"/>
      <c r="D10" s="71"/>
      <c r="E10" s="71"/>
      <c r="F10" s="171" t="s">
        <v>85</v>
      </c>
      <c r="G10" s="13"/>
      <c r="H10" s="13"/>
      <c r="I10" s="13"/>
      <c r="J10" s="13"/>
    </row>
    <row r="11" spans="1:11">
      <c r="B11" s="71"/>
      <c r="C11" s="71"/>
      <c r="D11" s="71"/>
      <c r="E11" s="71"/>
      <c r="F11" s="171" t="s">
        <v>85</v>
      </c>
      <c r="G11" s="13"/>
      <c r="H11" s="13"/>
      <c r="I11" s="13"/>
      <c r="J11" s="13"/>
    </row>
    <row r="12" spans="1:11">
      <c r="B12" s="190" t="s">
        <v>101</v>
      </c>
      <c r="C12" s="71"/>
      <c r="D12" s="71"/>
      <c r="E12" s="71"/>
      <c r="F12" s="71"/>
      <c r="G12" s="13"/>
      <c r="H12" s="13"/>
      <c r="I12" s="13"/>
      <c r="J12" s="13"/>
    </row>
    <row r="13" spans="1:11">
      <c r="B13" s="190" t="s">
        <v>102</v>
      </c>
      <c r="C13" s="71"/>
      <c r="D13" s="71"/>
      <c r="E13" s="71"/>
      <c r="F13" s="71"/>
      <c r="G13" s="13"/>
      <c r="H13" s="13"/>
      <c r="I13" s="13"/>
      <c r="J13" s="13"/>
    </row>
    <row r="14" spans="1:11">
      <c r="B14" s="71"/>
      <c r="C14" s="71"/>
      <c r="D14" s="71"/>
      <c r="E14" s="71"/>
      <c r="F14" s="71"/>
      <c r="G14" s="13"/>
      <c r="H14" s="13"/>
      <c r="I14" s="13"/>
      <c r="J14" s="13"/>
    </row>
    <row r="15" spans="1:11">
      <c r="B15" s="13"/>
      <c r="C15" s="13"/>
      <c r="D15" s="13"/>
      <c r="E15" s="13"/>
      <c r="F15" s="13"/>
      <c r="G15" s="13"/>
      <c r="H15" s="13"/>
      <c r="I15" s="13"/>
      <c r="J15" s="13"/>
    </row>
    <row r="16" spans="1:11">
      <c r="B16" s="13"/>
      <c r="C16" s="13"/>
      <c r="D16" s="13"/>
      <c r="E16" s="13"/>
      <c r="F16" s="13"/>
      <c r="G16" s="13"/>
      <c r="H16" s="13"/>
      <c r="I16" s="13"/>
      <c r="J16" s="13"/>
    </row>
    <row r="17" spans="2:10">
      <c r="B17" s="13"/>
      <c r="C17" s="13"/>
      <c r="D17" s="13"/>
      <c r="E17" s="13"/>
      <c r="F17" s="13"/>
      <c r="G17" s="13"/>
      <c r="H17" s="13"/>
      <c r="I17" s="13"/>
      <c r="J17" s="13"/>
    </row>
    <row r="18" spans="2:10">
      <c r="B18" s="13"/>
      <c r="C18" s="13"/>
      <c r="D18" s="13"/>
      <c r="E18" s="13"/>
      <c r="F18" s="13"/>
      <c r="G18" s="13"/>
      <c r="H18" s="13"/>
      <c r="I18" s="13"/>
      <c r="J18" s="13"/>
    </row>
    <row r="19" spans="2:10">
      <c r="B19" s="13"/>
      <c r="C19" s="13"/>
      <c r="D19" s="13"/>
      <c r="E19" s="13"/>
      <c r="F19" s="13"/>
      <c r="G19" s="13"/>
      <c r="H19" s="13"/>
      <c r="I19" s="13"/>
      <c r="J19" s="13"/>
    </row>
    <row r="20" spans="2:10">
      <c r="B20" s="59"/>
      <c r="C20" s="13"/>
      <c r="D20" s="13"/>
      <c r="E20" s="13"/>
      <c r="F20" s="13"/>
      <c r="G20" s="13"/>
      <c r="H20" s="13"/>
      <c r="I20" s="13"/>
      <c r="J20" s="13"/>
    </row>
    <row r="21" spans="2:10">
      <c r="B21" s="13"/>
      <c r="C21" s="13"/>
      <c r="D21" s="13"/>
      <c r="E21" s="13"/>
      <c r="F21" s="13"/>
      <c r="G21" s="13"/>
      <c r="H21" s="13"/>
      <c r="I21" s="13"/>
      <c r="J21" s="13"/>
    </row>
    <row r="22" spans="2:10">
      <c r="B22" s="13"/>
      <c r="C22" s="13"/>
      <c r="D22" s="13"/>
      <c r="E22" s="13"/>
      <c r="F22" s="13"/>
      <c r="G22" s="13"/>
      <c r="H22" s="13"/>
      <c r="I22" s="13"/>
      <c r="J22" s="13"/>
    </row>
    <row r="23" spans="2:10">
      <c r="B23" s="13"/>
      <c r="C23" s="13"/>
      <c r="D23" s="13"/>
      <c r="E23" s="13"/>
      <c r="F23" s="13"/>
      <c r="G23" s="13"/>
      <c r="H23" s="13"/>
      <c r="I23" s="13"/>
      <c r="J23" s="13"/>
    </row>
    <row r="24" spans="2:10">
      <c r="B24" s="13"/>
      <c r="C24" s="13"/>
      <c r="D24" s="13"/>
      <c r="E24" s="13"/>
      <c r="F24" s="13"/>
      <c r="G24" s="13"/>
      <c r="H24" s="13"/>
      <c r="I24" s="13"/>
      <c r="J24" s="13"/>
    </row>
    <row r="25" spans="2:10">
      <c r="B25" s="13"/>
      <c r="C25" s="13"/>
      <c r="D25" s="13"/>
      <c r="E25" s="13"/>
      <c r="F25" s="13"/>
      <c r="G25" s="13"/>
      <c r="H25" s="13"/>
      <c r="I25" s="13"/>
      <c r="J25" s="13"/>
    </row>
    <row r="26" spans="2:10">
      <c r="B26" s="13"/>
      <c r="C26" s="13"/>
      <c r="D26" s="13"/>
      <c r="E26" s="13"/>
      <c r="F26" s="13"/>
      <c r="G26" s="13"/>
      <c r="H26" s="13"/>
      <c r="I26" s="13"/>
      <c r="J26" s="13"/>
    </row>
    <row r="27" spans="2:10">
      <c r="B27" s="13"/>
      <c r="C27" s="13"/>
      <c r="D27" s="13"/>
      <c r="E27" s="13"/>
      <c r="F27" s="13"/>
      <c r="G27" s="13"/>
      <c r="H27" s="13"/>
      <c r="I27" s="13"/>
      <c r="J27" s="13"/>
    </row>
    <row r="28" spans="2:10">
      <c r="B28" s="13"/>
      <c r="C28" s="13"/>
      <c r="D28" s="13"/>
      <c r="E28" s="13"/>
      <c r="F28" s="13"/>
      <c r="G28" s="13"/>
      <c r="H28" s="13"/>
      <c r="I28" s="13"/>
      <c r="J28" s="13"/>
    </row>
    <row r="29" spans="2:10">
      <c r="B29" s="13"/>
      <c r="C29" s="13"/>
      <c r="D29" s="13"/>
      <c r="E29" s="13"/>
      <c r="F29" s="13"/>
      <c r="G29" s="13"/>
      <c r="H29" s="13"/>
      <c r="I29" s="13"/>
      <c r="J29" s="13"/>
    </row>
    <row r="30" spans="2:10">
      <c r="B30" s="13"/>
      <c r="C30" s="13"/>
      <c r="D30" s="13"/>
      <c r="E30" s="13"/>
      <c r="F30" s="13"/>
      <c r="G30" s="13"/>
      <c r="H30" s="13"/>
      <c r="I30" s="13"/>
      <c r="J30" s="13"/>
    </row>
    <row r="31" spans="2:10">
      <c r="B31" s="13"/>
      <c r="C31" s="13"/>
      <c r="D31" s="13"/>
      <c r="E31" s="13"/>
      <c r="F31" s="13"/>
      <c r="G31" s="13"/>
      <c r="H31" s="13"/>
      <c r="I31" s="13"/>
      <c r="J31" s="13"/>
    </row>
    <row r="32" spans="2:10">
      <c r="B32" s="13"/>
      <c r="C32" s="13"/>
      <c r="D32" s="13"/>
      <c r="E32" s="13"/>
      <c r="F32" s="13"/>
      <c r="G32" s="13"/>
      <c r="H32" s="13"/>
      <c r="I32" s="13"/>
      <c r="J32" s="13"/>
    </row>
    <row r="33" spans="2:10">
      <c r="B33" s="13"/>
      <c r="C33" s="13"/>
      <c r="D33" s="13"/>
      <c r="E33" s="13"/>
      <c r="F33" s="13"/>
      <c r="G33" s="13"/>
      <c r="H33" s="13"/>
      <c r="I33" s="13"/>
      <c r="J33" s="13"/>
    </row>
    <row r="34" spans="2:10">
      <c r="B34" s="13"/>
      <c r="C34" s="13"/>
      <c r="D34" s="13"/>
      <c r="E34" s="13"/>
      <c r="F34" s="13"/>
      <c r="G34" s="13"/>
      <c r="H34" s="13"/>
      <c r="I34" s="13"/>
      <c r="J34" s="13"/>
    </row>
    <row r="35" spans="2:10">
      <c r="B35" s="13"/>
      <c r="C35" s="13"/>
      <c r="D35" s="13"/>
      <c r="E35" s="13"/>
      <c r="F35" s="13"/>
      <c r="G35" s="13"/>
      <c r="H35" s="13"/>
      <c r="I35" s="13"/>
      <c r="J35" s="13"/>
    </row>
    <row r="36" spans="2:10">
      <c r="B36" s="13"/>
      <c r="C36" s="13"/>
      <c r="D36" s="13"/>
      <c r="E36" s="13"/>
      <c r="F36" s="13"/>
      <c r="G36" s="13"/>
      <c r="H36" s="13"/>
      <c r="I36" s="13"/>
      <c r="J36" s="13"/>
    </row>
    <row r="37" spans="2:10">
      <c r="B37" s="13"/>
      <c r="C37" s="13"/>
      <c r="D37" s="13"/>
      <c r="E37" s="13"/>
      <c r="F37" s="13"/>
      <c r="G37" s="13"/>
      <c r="H37" s="13"/>
      <c r="I37" s="13"/>
      <c r="J37" s="13"/>
    </row>
    <row r="38" spans="2:10">
      <c r="B38" s="13"/>
      <c r="C38" s="13"/>
      <c r="D38" s="13"/>
      <c r="E38" s="13"/>
      <c r="F38" s="13"/>
      <c r="G38" s="13"/>
      <c r="H38" s="13"/>
      <c r="I38" s="13"/>
      <c r="J38" s="13"/>
    </row>
    <row r="39" spans="2:10">
      <c r="B39" s="13"/>
      <c r="C39" s="13"/>
      <c r="D39" s="13"/>
      <c r="E39" s="13"/>
      <c r="F39" s="13"/>
      <c r="G39" s="13"/>
      <c r="H39" s="13"/>
      <c r="I39" s="13"/>
      <c r="J39" s="13"/>
    </row>
    <row r="40" spans="2:10">
      <c r="B40" s="13"/>
      <c r="C40" s="13"/>
      <c r="D40" s="13"/>
      <c r="E40" s="13"/>
      <c r="F40" s="13"/>
      <c r="G40" s="13"/>
      <c r="H40" s="13"/>
      <c r="I40" s="13"/>
      <c r="J40" s="13"/>
    </row>
    <row r="41" spans="2:10">
      <c r="B41" s="13"/>
      <c r="C41" s="13"/>
      <c r="D41" s="13"/>
      <c r="E41" s="13"/>
      <c r="F41" s="13"/>
      <c r="G41" s="13"/>
      <c r="H41" s="13"/>
      <c r="I41" s="13"/>
      <c r="J41" s="13"/>
    </row>
    <row r="42" spans="2:10">
      <c r="B42" s="13"/>
      <c r="C42" s="13"/>
      <c r="D42" s="13"/>
      <c r="E42" s="13"/>
      <c r="F42" s="13"/>
      <c r="G42" s="13"/>
      <c r="H42" s="13"/>
      <c r="I42" s="13"/>
      <c r="J42" s="13"/>
    </row>
    <row r="43" spans="2:10">
      <c r="B43" s="13"/>
      <c r="C43" s="13"/>
      <c r="D43" s="13"/>
      <c r="E43" s="13"/>
      <c r="F43" s="13"/>
      <c r="G43" s="13"/>
      <c r="H43" s="13"/>
      <c r="I43" s="13"/>
      <c r="J43" s="13"/>
    </row>
    <row r="44" spans="2:10">
      <c r="B44" s="13"/>
      <c r="C44" s="13"/>
      <c r="D44" s="13"/>
      <c r="E44" s="13"/>
      <c r="F44" s="13"/>
      <c r="G44" s="13"/>
      <c r="H44" s="13"/>
      <c r="I44" s="13"/>
      <c r="J44" s="13"/>
    </row>
    <row r="45" spans="2:10">
      <c r="B45" s="13"/>
      <c r="C45" s="13"/>
      <c r="D45" s="13"/>
      <c r="E45" s="13"/>
      <c r="F45" s="13"/>
      <c r="G45" s="13"/>
      <c r="H45" s="13"/>
      <c r="I45" s="13"/>
      <c r="J45" s="13"/>
    </row>
    <row r="46" spans="2:10">
      <c r="B46" s="13"/>
      <c r="C46" s="13"/>
      <c r="D46" s="13"/>
      <c r="E46" s="13"/>
      <c r="F46" s="13"/>
      <c r="G46" s="13"/>
      <c r="H46" s="13"/>
      <c r="I46" s="13"/>
      <c r="J46" s="13"/>
    </row>
    <row r="47" spans="2:10">
      <c r="B47" s="13"/>
      <c r="C47" s="13"/>
      <c r="D47" s="13"/>
      <c r="E47" s="13"/>
      <c r="F47" s="13"/>
      <c r="G47" s="13"/>
      <c r="H47" s="13"/>
      <c r="I47" s="13"/>
      <c r="J47" s="13"/>
    </row>
    <row r="48" spans="2:10">
      <c r="B48" s="13"/>
      <c r="C48" s="13"/>
      <c r="D48" s="13"/>
      <c r="E48" s="13"/>
      <c r="F48" s="13"/>
      <c r="G48" s="13"/>
      <c r="H48" s="13"/>
      <c r="I48" s="13"/>
      <c r="J48" s="13"/>
    </row>
    <row r="49" spans="2:10">
      <c r="B49" s="13"/>
      <c r="C49" s="13"/>
      <c r="D49" s="13"/>
      <c r="E49" s="13"/>
      <c r="F49" s="13"/>
      <c r="G49" s="13"/>
      <c r="H49" s="13"/>
      <c r="I49" s="13"/>
      <c r="J49" s="13"/>
    </row>
    <row r="50" spans="2:10">
      <c r="B50" s="13"/>
      <c r="C50" s="13"/>
      <c r="D50" s="13"/>
      <c r="E50" s="13"/>
      <c r="F50" s="13"/>
      <c r="G50" s="13"/>
      <c r="H50" s="13"/>
      <c r="I50" s="13"/>
      <c r="J50" s="13"/>
    </row>
    <row r="51" spans="2:10">
      <c r="B51" s="13"/>
      <c r="C51" s="13"/>
      <c r="D51" s="13"/>
      <c r="E51" s="13"/>
      <c r="F51" s="13"/>
      <c r="G51" s="13"/>
      <c r="H51" s="13"/>
      <c r="I51" s="13"/>
      <c r="J51" s="13"/>
    </row>
    <row r="52" spans="2:10">
      <c r="B52" s="13"/>
      <c r="C52" s="13"/>
      <c r="D52" s="13"/>
      <c r="E52" s="13"/>
      <c r="F52" s="13"/>
      <c r="G52" s="13"/>
      <c r="H52" s="13"/>
      <c r="I52" s="13"/>
      <c r="J52" s="13"/>
    </row>
    <row r="53" spans="2:10">
      <c r="B53" s="13"/>
      <c r="C53" s="13"/>
      <c r="D53" s="13"/>
      <c r="E53" s="13"/>
      <c r="F53" s="13"/>
      <c r="G53" s="13"/>
      <c r="H53" s="13"/>
      <c r="I53" s="13"/>
      <c r="J53" s="13"/>
    </row>
  </sheetData>
  <pageMargins left="0.2" right="0.2" top="0.75" bottom="0.5" header="0.3" footer="0.3"/>
  <pageSetup scale="9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225"/>
  <sheetViews>
    <sheetView zoomScaleNormal="100" zoomScaleSheetLayoutView="90" workbookViewId="0">
      <pane xSplit="1" ySplit="3" topLeftCell="B4" activePane="bottomRight" state="frozen"/>
      <selection pane="topRight" activeCell="C1" sqref="C1"/>
      <selection pane="bottomLeft" activeCell="A3" sqref="A3"/>
      <selection pane="bottomRight"/>
    </sheetView>
  </sheetViews>
  <sheetFormatPr defaultColWidth="9.140625" defaultRowHeight="15" outlineLevelRow="1" outlineLevelCol="1"/>
  <cols>
    <col min="1" max="1" width="58.7109375" style="7" customWidth="1"/>
    <col min="2" max="2" width="10.28515625" style="13" bestFit="1" customWidth="1"/>
    <col min="3" max="4" width="9.7109375" style="13" bestFit="1" customWidth="1" outlineLevel="1"/>
    <col min="5" max="5" width="9.140625" style="13" customWidth="1" outlineLevel="1"/>
    <col min="6" max="6" width="9.140625" style="13" outlineLevel="1"/>
    <col min="7" max="7" width="10.28515625" style="13" customWidth="1"/>
    <col min="8" max="16384" width="9.140625" style="13"/>
  </cols>
  <sheetData>
    <row r="1" spans="1:10">
      <c r="A1" s="163" t="s">
        <v>216</v>
      </c>
    </row>
    <row r="2" spans="1:10">
      <c r="A2" s="302" t="s">
        <v>185</v>
      </c>
      <c r="B2" s="391" t="s">
        <v>224</v>
      </c>
      <c r="C2" s="391" t="s">
        <v>224</v>
      </c>
      <c r="D2" s="391" t="s">
        <v>224</v>
      </c>
      <c r="E2" s="391" t="s">
        <v>224</v>
      </c>
      <c r="F2" s="391" t="s">
        <v>224</v>
      </c>
      <c r="G2" s="391" t="s">
        <v>224</v>
      </c>
    </row>
    <row r="3" spans="1:10">
      <c r="A3" s="82"/>
      <c r="B3" s="217">
        <v>2016</v>
      </c>
      <c r="C3" s="217" t="s">
        <v>34</v>
      </c>
      <c r="D3" s="105" t="s">
        <v>33</v>
      </c>
      <c r="E3" s="105" t="s">
        <v>40</v>
      </c>
      <c r="F3" s="105" t="s">
        <v>221</v>
      </c>
      <c r="G3" s="423">
        <v>2017</v>
      </c>
      <c r="H3" s="108" t="s">
        <v>222</v>
      </c>
      <c r="I3" s="108" t="s">
        <v>223</v>
      </c>
      <c r="J3" s="108" t="s">
        <v>246</v>
      </c>
    </row>
    <row r="4" spans="1:10">
      <c r="A4" s="163" t="s">
        <v>85</v>
      </c>
      <c r="B4" s="142"/>
      <c r="C4" s="142"/>
      <c r="D4" s="71"/>
      <c r="E4" s="71"/>
      <c r="F4" s="71"/>
      <c r="G4" s="400"/>
    </row>
    <row r="5" spans="1:10">
      <c r="A5" s="377" t="s">
        <v>211</v>
      </c>
      <c r="B5" s="379"/>
      <c r="C5" s="379"/>
      <c r="D5" s="378"/>
      <c r="E5" s="378"/>
      <c r="F5" s="378"/>
      <c r="G5" s="424"/>
      <c r="H5" s="355"/>
      <c r="I5" s="355"/>
      <c r="J5" s="355"/>
    </row>
    <row r="6" spans="1:10">
      <c r="A6" s="293" t="s">
        <v>112</v>
      </c>
      <c r="B6" s="307">
        <v>8724.26</v>
      </c>
      <c r="C6" s="307">
        <v>1933.85</v>
      </c>
      <c r="D6" s="156">
        <v>2200.9499999999998</v>
      </c>
      <c r="E6" s="156">
        <v>2328.36</v>
      </c>
      <c r="F6" s="156">
        <v>2945.87</v>
      </c>
      <c r="G6" s="307">
        <v>9409.0400000000009</v>
      </c>
      <c r="H6" s="307">
        <v>2276.9</v>
      </c>
      <c r="I6" s="156">
        <v>2535.6</v>
      </c>
      <c r="J6" s="156">
        <f>+'Operating Results'!L6</f>
        <v>2621</v>
      </c>
    </row>
    <row r="7" spans="1:10">
      <c r="A7" s="294" t="s">
        <v>37</v>
      </c>
      <c r="B7" s="165">
        <v>8644.84</v>
      </c>
      <c r="C7" s="165">
        <v>2117.11</v>
      </c>
      <c r="D7" s="146">
        <v>2238.62</v>
      </c>
      <c r="E7" s="146">
        <v>2310.2399999999998</v>
      </c>
      <c r="F7" s="146">
        <v>2553.7800000000002</v>
      </c>
      <c r="G7" s="165">
        <v>9219.75</v>
      </c>
      <c r="H7" s="165">
        <v>2397.0500000000002</v>
      </c>
      <c r="I7" s="146">
        <v>2575.83</v>
      </c>
      <c r="J7" s="146">
        <f>+'Operating Results'!L7</f>
        <v>2640</v>
      </c>
    </row>
    <row r="8" spans="1:10">
      <c r="A8" s="293" t="s">
        <v>132</v>
      </c>
      <c r="B8" s="307">
        <f t="shared" ref="B8:E8" si="0">+B6+B7</f>
        <v>17369.099999999999</v>
      </c>
      <c r="C8" s="307">
        <f t="shared" si="0"/>
        <v>4050.96</v>
      </c>
      <c r="D8" s="156">
        <f t="shared" si="0"/>
        <v>4439.57</v>
      </c>
      <c r="E8" s="156">
        <f t="shared" si="0"/>
        <v>4638.6000000000004</v>
      </c>
      <c r="F8" s="156">
        <f t="shared" ref="F8:H8" si="1">+F6+F7</f>
        <v>5499.65</v>
      </c>
      <c r="G8" s="307">
        <f t="shared" si="1"/>
        <v>18628.79</v>
      </c>
      <c r="H8" s="307">
        <f t="shared" si="1"/>
        <v>4673.9500000000007</v>
      </c>
      <c r="I8" s="156">
        <v>5111.43</v>
      </c>
      <c r="J8" s="156">
        <f>+J6+J7</f>
        <v>5261</v>
      </c>
    </row>
    <row r="9" spans="1:10" ht="3.75" customHeight="1">
      <c r="A9" s="154"/>
      <c r="B9" s="164"/>
      <c r="C9" s="164"/>
      <c r="D9" s="153"/>
      <c r="E9" s="153"/>
      <c r="F9" s="153"/>
      <c r="G9" s="164"/>
      <c r="H9" s="164"/>
      <c r="I9" s="153"/>
      <c r="J9" s="153"/>
    </row>
    <row r="10" spans="1:10">
      <c r="A10" s="154" t="s">
        <v>142</v>
      </c>
      <c r="B10" s="164">
        <v>13420.91</v>
      </c>
      <c r="C10" s="164">
        <v>3146.48</v>
      </c>
      <c r="D10" s="153">
        <v>3409.54</v>
      </c>
      <c r="E10" s="153">
        <v>3598.28</v>
      </c>
      <c r="F10" s="153">
        <v>4150.8</v>
      </c>
      <c r="G10" s="164">
        <v>14305.1</v>
      </c>
      <c r="H10" s="164">
        <v>3619.96</v>
      </c>
      <c r="I10" s="153">
        <v>3958.7</v>
      </c>
      <c r="J10" s="153">
        <f>+'Operating Results'!B10</f>
        <v>4098.8999999999996</v>
      </c>
    </row>
    <row r="11" spans="1:10">
      <c r="A11" s="154" t="s">
        <v>143</v>
      </c>
      <c r="B11" s="164">
        <v>2780.4</v>
      </c>
      <c r="C11" s="164">
        <v>606.63</v>
      </c>
      <c r="D11" s="153">
        <v>712.61</v>
      </c>
      <c r="E11" s="153">
        <v>704.9</v>
      </c>
      <c r="F11" s="153">
        <v>834.53</v>
      </c>
      <c r="G11" s="164">
        <v>2858.72</v>
      </c>
      <c r="H11" s="164">
        <v>732.24</v>
      </c>
      <c r="I11" s="153">
        <v>826.28</v>
      </c>
      <c r="J11" s="153">
        <f>+'Operating Results'!B11</f>
        <v>859.1</v>
      </c>
    </row>
    <row r="12" spans="1:10">
      <c r="A12" s="294" t="s">
        <v>144</v>
      </c>
      <c r="B12" s="165">
        <v>366.93</v>
      </c>
      <c r="C12" s="165">
        <v>94.04</v>
      </c>
      <c r="D12" s="146">
        <v>100.39</v>
      </c>
      <c r="E12" s="146">
        <v>102.59</v>
      </c>
      <c r="F12" s="146">
        <v>109.1</v>
      </c>
      <c r="G12" s="165">
        <v>406.11</v>
      </c>
      <c r="H12" s="165">
        <v>108.16</v>
      </c>
      <c r="I12" s="146">
        <v>113.4</v>
      </c>
      <c r="J12" s="146">
        <f>+'Operating Results'!B12</f>
        <v>113.5</v>
      </c>
    </row>
    <row r="13" spans="1:10">
      <c r="A13" s="293" t="s">
        <v>6</v>
      </c>
      <c r="B13" s="308">
        <f t="shared" ref="B13" si="2">+B10+B11+B12</f>
        <v>16568.239999999998</v>
      </c>
      <c r="C13" s="308">
        <v>3847.1</v>
      </c>
      <c r="D13" s="160">
        <f t="shared" ref="D13:H13" si="3">+D10+D11+D12</f>
        <v>4222.54</v>
      </c>
      <c r="E13" s="160">
        <f t="shared" si="3"/>
        <v>4405.7700000000004</v>
      </c>
      <c r="F13" s="160">
        <f t="shared" si="3"/>
        <v>5094.43</v>
      </c>
      <c r="G13" s="308">
        <f t="shared" si="3"/>
        <v>17569.93</v>
      </c>
      <c r="H13" s="308">
        <f t="shared" si="3"/>
        <v>4460.3599999999997</v>
      </c>
      <c r="I13" s="160">
        <v>4898.43</v>
      </c>
      <c r="J13" s="160">
        <f>+J10+J11+J12</f>
        <v>5071.5</v>
      </c>
    </row>
    <row r="14" spans="1:10" ht="4.3499999999999996" customHeight="1">
      <c r="A14" s="154"/>
      <c r="B14" s="164"/>
      <c r="C14" s="164"/>
      <c r="D14" s="153"/>
      <c r="E14" s="153"/>
      <c r="F14" s="153"/>
      <c r="G14" s="164"/>
      <c r="H14" s="164"/>
      <c r="I14" s="153"/>
      <c r="J14" s="153"/>
    </row>
    <row r="15" spans="1:10">
      <c r="A15" s="154" t="s">
        <v>7</v>
      </c>
      <c r="B15" s="164">
        <v>15.85</v>
      </c>
      <c r="C15" s="164">
        <v>1.39</v>
      </c>
      <c r="D15" s="153">
        <v>11.3</v>
      </c>
      <c r="E15" s="153">
        <v>6.18</v>
      </c>
      <c r="F15" s="153">
        <v>0.9</v>
      </c>
      <c r="G15" s="164">
        <v>19.829999999999998</v>
      </c>
      <c r="H15" s="164">
        <v>0</v>
      </c>
      <c r="I15" s="153">
        <v>12.31</v>
      </c>
      <c r="J15" s="153">
        <f>+'Operating Results'!B15</f>
        <v>0.2</v>
      </c>
    </row>
    <row r="16" spans="1:10" ht="3.6" customHeight="1">
      <c r="A16" s="154"/>
      <c r="B16" s="164"/>
      <c r="C16" s="164"/>
      <c r="D16" s="153"/>
      <c r="E16" s="153"/>
      <c r="F16" s="153"/>
      <c r="G16" s="164"/>
      <c r="H16" s="164"/>
      <c r="I16" s="153"/>
      <c r="J16" s="153"/>
    </row>
    <row r="17" spans="1:10">
      <c r="A17" s="154" t="s">
        <v>8</v>
      </c>
      <c r="B17" s="164">
        <v>816.83</v>
      </c>
      <c r="C17" s="164">
        <v>205.3</v>
      </c>
      <c r="D17" s="153">
        <v>228.33</v>
      </c>
      <c r="E17" s="153">
        <v>238.96</v>
      </c>
      <c r="F17" s="153">
        <v>406.19</v>
      </c>
      <c r="G17" s="164">
        <v>1078.68</v>
      </c>
      <c r="H17" s="164">
        <v>213.6</v>
      </c>
      <c r="I17" s="153">
        <v>225.32</v>
      </c>
      <c r="J17" s="153">
        <f>+J8-J13+J15</f>
        <v>189.7</v>
      </c>
    </row>
    <row r="18" spans="1:10" ht="3.6" customHeight="1">
      <c r="A18" s="154"/>
      <c r="B18" s="164"/>
      <c r="C18" s="164"/>
      <c r="D18" s="153"/>
      <c r="E18" s="153"/>
      <c r="F18" s="153"/>
      <c r="G18" s="164"/>
      <c r="H18" s="164"/>
      <c r="I18" s="153"/>
      <c r="J18" s="153"/>
    </row>
    <row r="19" spans="1:10">
      <c r="A19" s="154" t="s">
        <v>145</v>
      </c>
      <c r="B19" s="164">
        <v>197.35</v>
      </c>
      <c r="C19" s="164">
        <v>15.02</v>
      </c>
      <c r="D19" s="153">
        <v>75.38</v>
      </c>
      <c r="E19" s="153">
        <v>67.83</v>
      </c>
      <c r="F19" s="153">
        <v>51.97</v>
      </c>
      <c r="G19" s="164">
        <v>210.21</v>
      </c>
      <c r="H19" s="164">
        <v>40.18</v>
      </c>
      <c r="I19" s="153">
        <v>96.02</v>
      </c>
      <c r="J19" s="153">
        <f>+'Operating Results'!B19</f>
        <v>126.8</v>
      </c>
    </row>
    <row r="20" spans="1:10">
      <c r="A20" s="154" t="s">
        <v>167</v>
      </c>
      <c r="B20" s="164">
        <v>4.6900000000000004</v>
      </c>
      <c r="C20" s="164">
        <v>4.1100000000000003</v>
      </c>
      <c r="D20" s="153">
        <v>3.19</v>
      </c>
      <c r="E20" s="153">
        <v>1.77</v>
      </c>
      <c r="F20" s="153">
        <v>0.34</v>
      </c>
      <c r="G20" s="164">
        <v>9.4</v>
      </c>
      <c r="H20" s="164">
        <v>-4.28</v>
      </c>
      <c r="I20" s="153">
        <v>4.01</v>
      </c>
      <c r="J20" s="153">
        <f>+'Operating Results'!B20</f>
        <v>95.5</v>
      </c>
    </row>
    <row r="21" spans="1:10">
      <c r="A21" s="154" t="s">
        <v>11</v>
      </c>
      <c r="B21" s="164">
        <v>8.0500000000000007</v>
      </c>
      <c r="C21" s="164">
        <v>2.2999999999999998</v>
      </c>
      <c r="D21" s="153">
        <v>1.43</v>
      </c>
      <c r="E21" s="153">
        <v>3.13</v>
      </c>
      <c r="F21" s="153">
        <v>2.89</v>
      </c>
      <c r="G21" s="164">
        <v>9.85</v>
      </c>
      <c r="H21" s="164">
        <v>3.7</v>
      </c>
      <c r="I21" s="153">
        <v>1.49</v>
      </c>
      <c r="J21" s="153">
        <f>+'Operating Results'!B21</f>
        <v>1.1000000000000001</v>
      </c>
    </row>
    <row r="22" spans="1:10">
      <c r="A22" s="154" t="s">
        <v>12</v>
      </c>
      <c r="B22" s="164">
        <v>144.85</v>
      </c>
      <c r="C22" s="164">
        <v>34.01</v>
      </c>
      <c r="D22" s="153">
        <v>35.43</v>
      </c>
      <c r="E22" s="153">
        <v>34.479999999999997</v>
      </c>
      <c r="F22" s="153">
        <v>32.9</v>
      </c>
      <c r="G22" s="164">
        <v>136.80000000000001</v>
      </c>
      <c r="H22" s="164">
        <v>28.86</v>
      </c>
      <c r="I22" s="153">
        <v>26.88</v>
      </c>
      <c r="J22" s="153">
        <f>+'Operating Results'!B22</f>
        <v>26.6</v>
      </c>
    </row>
    <row r="23" spans="1:10">
      <c r="A23" s="154" t="s">
        <v>238</v>
      </c>
      <c r="B23" s="164">
        <v>0</v>
      </c>
      <c r="C23" s="164">
        <v>0</v>
      </c>
      <c r="D23" s="153">
        <v>0</v>
      </c>
      <c r="E23" s="153">
        <v>0</v>
      </c>
      <c r="F23" s="153">
        <v>0</v>
      </c>
      <c r="G23" s="164">
        <v>0</v>
      </c>
      <c r="H23" s="164">
        <v>27.98</v>
      </c>
      <c r="I23" s="153">
        <v>0</v>
      </c>
      <c r="J23" s="153">
        <v>0</v>
      </c>
    </row>
    <row r="24" spans="1:10">
      <c r="A24" s="294" t="s">
        <v>146</v>
      </c>
      <c r="B24" s="165">
        <v>882.07</v>
      </c>
      <c r="C24" s="165">
        <v>192.74</v>
      </c>
      <c r="D24" s="146">
        <v>272.89</v>
      </c>
      <c r="E24" s="146">
        <v>277.10000000000002</v>
      </c>
      <c r="F24" s="146">
        <v>428.49</v>
      </c>
      <c r="G24" s="165">
        <v>1171.33</v>
      </c>
      <c r="H24" s="165">
        <v>196.29</v>
      </c>
      <c r="I24" s="146">
        <v>299.89999999999998</v>
      </c>
      <c r="J24" s="146">
        <f>+J17+J19+J20+J21-J22</f>
        <v>386.5</v>
      </c>
    </row>
    <row r="25" spans="1:10">
      <c r="A25" s="154" t="s">
        <v>147</v>
      </c>
      <c r="B25" s="164">
        <v>296.89999999999998</v>
      </c>
      <c r="C25" s="164">
        <v>53.82</v>
      </c>
      <c r="D25" s="153">
        <v>69.89</v>
      </c>
      <c r="E25" s="153">
        <v>77</v>
      </c>
      <c r="F25" s="153">
        <v>266.98</v>
      </c>
      <c r="G25" s="164">
        <v>467.76</v>
      </c>
      <c r="H25" s="164">
        <v>46.1</v>
      </c>
      <c r="I25" s="153">
        <v>70.319999999999993</v>
      </c>
      <c r="J25" s="153">
        <f>+'Operating Results'!B24</f>
        <v>94.9</v>
      </c>
    </row>
    <row r="26" spans="1:10">
      <c r="A26" s="294" t="s">
        <v>186</v>
      </c>
      <c r="B26" s="319">
        <f t="shared" ref="B26:E26" si="4">B25/(B24-B28)</f>
        <v>0.34127221315432538</v>
      </c>
      <c r="C26" s="319">
        <f t="shared" si="4"/>
        <v>0.28203112718126078</v>
      </c>
      <c r="D26" s="318">
        <f t="shared" si="4"/>
        <v>0.25727011705808733</v>
      </c>
      <c r="E26" s="318">
        <f t="shared" si="4"/>
        <v>0.27892487140476707</v>
      </c>
      <c r="F26" s="318">
        <f t="shared" ref="F26:H26" si="5">F25/(F24-F28)</f>
        <v>0.62641952135147827</v>
      </c>
      <c r="G26" s="319">
        <f t="shared" si="5"/>
        <v>0.40155898562917436</v>
      </c>
      <c r="H26" s="319">
        <f t="shared" si="5"/>
        <v>0.23473700290238814</v>
      </c>
      <c r="I26" s="318">
        <f>+I123</f>
        <v>0.2351839464882943</v>
      </c>
      <c r="J26" s="318">
        <f>+J123</f>
        <v>0.24630158318193615</v>
      </c>
    </row>
    <row r="27" spans="1:10">
      <c r="A27" s="154" t="s">
        <v>148</v>
      </c>
      <c r="B27" s="167">
        <f t="shared" ref="B27:E27" si="6">+B24-B25</f>
        <v>585.17000000000007</v>
      </c>
      <c r="C27" s="167">
        <f t="shared" si="6"/>
        <v>138.92000000000002</v>
      </c>
      <c r="D27" s="81">
        <f t="shared" si="6"/>
        <v>203</v>
      </c>
      <c r="E27" s="81">
        <f t="shared" si="6"/>
        <v>200.10000000000002</v>
      </c>
      <c r="F27" s="81">
        <f t="shared" ref="F27:H27" si="7">+F24-F25</f>
        <v>161.51</v>
      </c>
      <c r="G27" s="167">
        <f t="shared" si="7"/>
        <v>703.56999999999994</v>
      </c>
      <c r="H27" s="167">
        <f t="shared" si="7"/>
        <v>150.19</v>
      </c>
      <c r="I27" s="81">
        <v>229.63</v>
      </c>
      <c r="J27" s="81">
        <f>+J24-J25</f>
        <v>291.60000000000002</v>
      </c>
    </row>
    <row r="28" spans="1:10" ht="17.25" customHeight="1">
      <c r="A28" s="154" t="s">
        <v>154</v>
      </c>
      <c r="B28" s="167">
        <v>12.09</v>
      </c>
      <c r="C28" s="167">
        <v>1.91</v>
      </c>
      <c r="D28" s="81">
        <v>1.23</v>
      </c>
      <c r="E28" s="153">
        <v>1.04</v>
      </c>
      <c r="F28" s="153">
        <v>2.29</v>
      </c>
      <c r="G28" s="167">
        <v>6.47</v>
      </c>
      <c r="H28" s="167">
        <v>-0.1</v>
      </c>
      <c r="I28" s="81">
        <v>0.9</v>
      </c>
      <c r="J28" s="81">
        <f>+'Operating Results'!B27</f>
        <v>1.2</v>
      </c>
    </row>
    <row r="29" spans="1:10" s="9" customFormat="1" ht="15.75" thickBot="1">
      <c r="A29" s="320" t="s">
        <v>149</v>
      </c>
      <c r="B29" s="323">
        <f t="shared" ref="B29:C29" si="8">+B27-B28</f>
        <v>573.08000000000004</v>
      </c>
      <c r="C29" s="323">
        <f t="shared" si="8"/>
        <v>137.01000000000002</v>
      </c>
      <c r="D29" s="322">
        <f>+D27-D28</f>
        <v>201.77</v>
      </c>
      <c r="E29" s="322">
        <f>+E27-E28</f>
        <v>199.06000000000003</v>
      </c>
      <c r="F29" s="322">
        <f>+F27-F28</f>
        <v>159.22</v>
      </c>
      <c r="G29" s="323">
        <f t="shared" ref="G29:H29" si="9">+G27-G28</f>
        <v>697.09999999999991</v>
      </c>
      <c r="H29" s="323">
        <f t="shared" si="9"/>
        <v>150.29</v>
      </c>
      <c r="I29" s="322">
        <v>228.67</v>
      </c>
      <c r="J29" s="322">
        <f>+J27-J28</f>
        <v>290.40000000000003</v>
      </c>
    </row>
    <row r="30" spans="1:10" ht="3.75" customHeight="1" thickTop="1">
      <c r="A30" s="154"/>
      <c r="B30" s="309"/>
      <c r="C30" s="309"/>
      <c r="D30" s="179"/>
      <c r="E30" s="178"/>
      <c r="F30" s="178"/>
      <c r="G30" s="309"/>
      <c r="H30" s="309"/>
      <c r="I30" s="179"/>
      <c r="J30" s="179"/>
    </row>
    <row r="31" spans="1:10" ht="15" customHeight="1">
      <c r="A31" s="154" t="s">
        <v>150</v>
      </c>
      <c r="B31" s="164">
        <v>8.0500000000000007</v>
      </c>
      <c r="C31" s="167">
        <v>2.2999999999999998</v>
      </c>
      <c r="D31" s="81">
        <v>1.43</v>
      </c>
      <c r="E31" s="153">
        <v>3.13</v>
      </c>
      <c r="F31" s="153">
        <v>2.89</v>
      </c>
      <c r="G31" s="164">
        <v>9.85</v>
      </c>
      <c r="H31" s="167">
        <v>3.7</v>
      </c>
      <c r="I31" s="81">
        <v>1.49</v>
      </c>
      <c r="J31" s="81">
        <f>+J21</f>
        <v>1.1000000000000001</v>
      </c>
    </row>
    <row r="32" spans="1:10" ht="15" customHeight="1">
      <c r="A32" s="154" t="s">
        <v>141</v>
      </c>
      <c r="B32" s="167"/>
      <c r="C32" s="167"/>
      <c r="D32" s="81"/>
      <c r="E32" s="153"/>
      <c r="F32" s="153"/>
      <c r="G32" s="167"/>
      <c r="H32" s="167"/>
      <c r="I32" s="81"/>
      <c r="J32" s="81"/>
    </row>
    <row r="33" spans="1:10" ht="15" customHeight="1">
      <c r="A33" s="154" t="s">
        <v>12</v>
      </c>
      <c r="B33" s="164">
        <v>144.85</v>
      </c>
      <c r="C33" s="164">
        <v>34.01</v>
      </c>
      <c r="D33" s="153">
        <v>35.43</v>
      </c>
      <c r="E33" s="153">
        <v>34.479999999999997</v>
      </c>
      <c r="F33" s="153">
        <v>32.9</v>
      </c>
      <c r="G33" s="164">
        <v>136.80000000000001</v>
      </c>
      <c r="H33" s="164">
        <v>28.9</v>
      </c>
      <c r="I33" s="153">
        <v>26.88</v>
      </c>
      <c r="J33" s="153">
        <f>+J22</f>
        <v>26.6</v>
      </c>
    </row>
    <row r="34" spans="1:10" ht="15" customHeight="1">
      <c r="A34" s="154" t="s">
        <v>164</v>
      </c>
      <c r="B34" s="164">
        <v>0</v>
      </c>
      <c r="C34" s="164">
        <v>0</v>
      </c>
      <c r="D34" s="153">
        <v>0</v>
      </c>
      <c r="E34" s="153">
        <v>0</v>
      </c>
      <c r="F34" s="153">
        <v>0</v>
      </c>
      <c r="G34" s="164">
        <v>0</v>
      </c>
      <c r="H34" s="164">
        <v>28</v>
      </c>
      <c r="I34" s="153">
        <v>0</v>
      </c>
      <c r="J34" s="153">
        <v>0</v>
      </c>
    </row>
    <row r="35" spans="1:10" ht="15" customHeight="1">
      <c r="A35" s="154" t="s">
        <v>147</v>
      </c>
      <c r="B35" s="164">
        <f>B25</f>
        <v>296.89999999999998</v>
      </c>
      <c r="C35" s="164">
        <f>C25</f>
        <v>53.82</v>
      </c>
      <c r="D35" s="153">
        <v>69.89</v>
      </c>
      <c r="E35" s="153">
        <v>77</v>
      </c>
      <c r="F35" s="153">
        <v>266.98</v>
      </c>
      <c r="G35" s="164">
        <v>467.76</v>
      </c>
      <c r="H35" s="164">
        <v>46.1</v>
      </c>
      <c r="I35" s="153">
        <v>70.319999999999993</v>
      </c>
      <c r="J35" s="153">
        <f>+J25</f>
        <v>94.9</v>
      </c>
    </row>
    <row r="36" spans="1:10" ht="15" customHeight="1">
      <c r="A36" s="294" t="s">
        <v>144</v>
      </c>
      <c r="B36" s="168">
        <v>366.93</v>
      </c>
      <c r="C36" s="165">
        <v>94.04</v>
      </c>
      <c r="D36" s="146">
        <v>100.39</v>
      </c>
      <c r="E36" s="146">
        <v>102.59</v>
      </c>
      <c r="F36" s="146">
        <v>109.1</v>
      </c>
      <c r="G36" s="168">
        <v>406.11</v>
      </c>
      <c r="H36" s="165">
        <v>108.2</v>
      </c>
      <c r="I36" s="146">
        <v>113.4</v>
      </c>
      <c r="J36" s="146">
        <f>+J12</f>
        <v>113.5</v>
      </c>
    </row>
    <row r="37" spans="1:10" s="9" customFormat="1" ht="15" customHeight="1">
      <c r="A37" s="293" t="s">
        <v>18</v>
      </c>
      <c r="B37" s="307">
        <f t="shared" ref="B37" si="10">+B29-B31+B33+B34+B35+B36</f>
        <v>1373.71</v>
      </c>
      <c r="C37" s="307">
        <v>316.5</v>
      </c>
      <c r="D37" s="156">
        <f t="shared" ref="D37:I37" si="11">+D29-D31+D33+D34+D35+D36</f>
        <v>406.05</v>
      </c>
      <c r="E37" s="156">
        <f t="shared" si="11"/>
        <v>410</v>
      </c>
      <c r="F37" s="156">
        <f t="shared" si="11"/>
        <v>565.31000000000006</v>
      </c>
      <c r="G37" s="307">
        <f t="shared" si="11"/>
        <v>1697.92</v>
      </c>
      <c r="H37" s="307">
        <f>+H29-H31+H33+H34+H35+H36</f>
        <v>357.79</v>
      </c>
      <c r="I37" s="436">
        <f t="shared" si="11"/>
        <v>437.78</v>
      </c>
      <c r="J37" s="156">
        <f t="shared" ref="J37" si="12">+J29-J31+J33+J34+J35+J36</f>
        <v>524.30000000000007</v>
      </c>
    </row>
    <row r="38" spans="1:10" ht="3.75" customHeight="1">
      <c r="A38" s="154"/>
      <c r="B38" s="305"/>
      <c r="C38" s="305"/>
      <c r="D38" s="81"/>
      <c r="E38" s="171"/>
      <c r="F38" s="171"/>
      <c r="G38" s="305"/>
      <c r="H38" s="305"/>
      <c r="I38" s="81"/>
      <c r="J38" s="81"/>
    </row>
    <row r="39" spans="1:10">
      <c r="A39" s="154" t="s">
        <v>151</v>
      </c>
      <c r="B39" s="310">
        <v>338.42456299999998</v>
      </c>
      <c r="C39" s="310">
        <v>339.69057900000001</v>
      </c>
      <c r="D39" s="172">
        <v>340.88260300000002</v>
      </c>
      <c r="E39" s="171">
        <v>341.2</v>
      </c>
      <c r="F39" s="171">
        <v>341.7</v>
      </c>
      <c r="G39" s="310">
        <v>340.8</v>
      </c>
      <c r="H39" s="310">
        <v>342.59</v>
      </c>
      <c r="I39" s="437">
        <v>343.5</v>
      </c>
      <c r="J39" s="172">
        <f>+'Operating Results'!B37</f>
        <v>343.7</v>
      </c>
    </row>
    <row r="40" spans="1:10">
      <c r="A40" s="154" t="s">
        <v>152</v>
      </c>
      <c r="B40" s="311">
        <f t="shared" ref="B40" si="13">+B29/B39</f>
        <v>1.6933759030960176</v>
      </c>
      <c r="C40" s="311">
        <f>+C29/C39</f>
        <v>0.40333765040919789</v>
      </c>
      <c r="D40" s="181">
        <f>+D29/D39</f>
        <v>0.59190465639573864</v>
      </c>
      <c r="E40" s="181">
        <f>+E29/E39</f>
        <v>0.58341148886283711</v>
      </c>
      <c r="F40" s="181">
        <f>+F29/F39</f>
        <v>0.4659642961662277</v>
      </c>
      <c r="G40" s="311">
        <f t="shared" ref="G40" si="14">+G29/G39</f>
        <v>2.0454812206572766</v>
      </c>
      <c r="H40" s="311">
        <f>+H29/H39</f>
        <v>0.43868764412271227</v>
      </c>
      <c r="I40" s="181">
        <f>+I29/I39</f>
        <v>0.66570596797671033</v>
      </c>
      <c r="J40" s="181">
        <v>0.8549228978760548</v>
      </c>
    </row>
    <row r="41" spans="1:10">
      <c r="A41" s="154"/>
      <c r="B41" s="305"/>
      <c r="C41" s="305"/>
      <c r="D41" s="170"/>
      <c r="E41" s="71"/>
      <c r="F41" s="71"/>
      <c r="G41" s="425"/>
    </row>
    <row r="42" spans="1:10">
      <c r="A42" s="293" t="s">
        <v>85</v>
      </c>
      <c r="B42" s="305"/>
      <c r="C42" s="305"/>
      <c r="D42" s="170"/>
      <c r="E42" s="71"/>
      <c r="F42" s="71"/>
      <c r="G42" s="425"/>
    </row>
    <row r="43" spans="1:10">
      <c r="A43" s="377" t="s">
        <v>212</v>
      </c>
      <c r="B43" s="379"/>
      <c r="C43" s="379"/>
      <c r="D43" s="378"/>
      <c r="E43" s="378"/>
      <c r="F43" s="378"/>
      <c r="G43" s="424"/>
      <c r="H43" s="355"/>
      <c r="I43" s="355"/>
      <c r="J43" s="355"/>
    </row>
    <row r="44" spans="1:10">
      <c r="A44" s="293" t="s">
        <v>112</v>
      </c>
      <c r="B44" s="167">
        <v>0</v>
      </c>
      <c r="C44" s="167">
        <v>0</v>
      </c>
      <c r="D44" s="81">
        <v>0</v>
      </c>
      <c r="E44" s="153">
        <v>0</v>
      </c>
      <c r="F44" s="153">
        <v>0</v>
      </c>
      <c r="G44" s="167">
        <f>+C44+D44+E44+F44</f>
        <v>0</v>
      </c>
      <c r="H44" s="167">
        <v>0</v>
      </c>
      <c r="I44" s="81">
        <v>0</v>
      </c>
      <c r="J44" s="81">
        <v>0</v>
      </c>
    </row>
    <row r="45" spans="1:10">
      <c r="A45" s="294" t="s">
        <v>37</v>
      </c>
      <c r="B45" s="168">
        <v>0</v>
      </c>
      <c r="C45" s="168">
        <v>0</v>
      </c>
      <c r="D45" s="77">
        <v>0</v>
      </c>
      <c r="E45" s="146">
        <v>0</v>
      </c>
      <c r="F45" s="146">
        <v>0</v>
      </c>
      <c r="G45" s="168">
        <f>+C45+D45+E45+F45</f>
        <v>0</v>
      </c>
      <c r="H45" s="168">
        <v>0</v>
      </c>
      <c r="I45" s="77">
        <v>0</v>
      </c>
      <c r="J45" s="77">
        <v>0</v>
      </c>
    </row>
    <row r="46" spans="1:10">
      <c r="A46" s="293" t="s">
        <v>132</v>
      </c>
      <c r="B46" s="167">
        <f t="shared" ref="B46:C46" si="15">B83-B8</f>
        <v>0</v>
      </c>
      <c r="C46" s="167">
        <f t="shared" si="15"/>
        <v>0</v>
      </c>
      <c r="D46" s="81">
        <f>D83-D8</f>
        <v>0</v>
      </c>
      <c r="E46" s="153">
        <v>0</v>
      </c>
      <c r="F46" s="153">
        <v>0</v>
      </c>
      <c r="G46" s="167">
        <f>+G44+G45</f>
        <v>0</v>
      </c>
      <c r="H46" s="167">
        <f t="shared" ref="H46" si="16">H83-H8</f>
        <v>0</v>
      </c>
      <c r="I46" s="81">
        <f t="shared" ref="I46:J50" si="17">I83-I8</f>
        <v>0</v>
      </c>
      <c r="J46" s="81">
        <f t="shared" si="17"/>
        <v>0</v>
      </c>
    </row>
    <row r="47" spans="1:10" ht="3.75" customHeight="1">
      <c r="A47" s="154"/>
      <c r="B47" s="167">
        <f t="shared" ref="B47" si="18">B84-B9</f>
        <v>0</v>
      </c>
      <c r="C47" s="167">
        <f t="shared" ref="C47" si="19">C84-C9</f>
        <v>0</v>
      </c>
      <c r="D47" s="81">
        <f>D84-D9</f>
        <v>0</v>
      </c>
      <c r="E47" s="153"/>
      <c r="F47" s="153"/>
      <c r="G47" s="167">
        <f t="shared" ref="G47:H47" si="20">G84-G9</f>
        <v>0</v>
      </c>
      <c r="H47" s="167">
        <f t="shared" si="20"/>
        <v>0</v>
      </c>
      <c r="I47" s="81">
        <f t="shared" si="17"/>
        <v>0</v>
      </c>
      <c r="J47" s="81">
        <f t="shared" si="17"/>
        <v>0</v>
      </c>
    </row>
    <row r="48" spans="1:10">
      <c r="A48" s="154" t="s">
        <v>142</v>
      </c>
      <c r="B48" s="167">
        <f t="shared" ref="B48:C48" si="21">B85-B10</f>
        <v>-39.920000000000073</v>
      </c>
      <c r="C48" s="167">
        <f t="shared" si="21"/>
        <v>-9.9999999999909051E-2</v>
      </c>
      <c r="D48" s="81">
        <f>D85-D10</f>
        <v>-1</v>
      </c>
      <c r="E48" s="153">
        <v>0</v>
      </c>
      <c r="F48" s="153">
        <v>0</v>
      </c>
      <c r="G48" s="167">
        <f>+C48+D48+E48+F48</f>
        <v>-1.0999999999999091</v>
      </c>
      <c r="H48" s="167">
        <f t="shared" ref="H48" si="22">H85-H10</f>
        <v>0</v>
      </c>
      <c r="I48" s="81">
        <f t="shared" si="17"/>
        <v>0</v>
      </c>
      <c r="J48" s="81">
        <f t="shared" si="17"/>
        <v>-0.1000000000003638</v>
      </c>
    </row>
    <row r="49" spans="1:10">
      <c r="A49" s="154" t="s">
        <v>143</v>
      </c>
      <c r="B49" s="167">
        <f t="shared" ref="B49:C49" si="23">B86-B11</f>
        <v>-148.82999999999993</v>
      </c>
      <c r="C49" s="167">
        <f t="shared" si="23"/>
        <v>3.3899999999999864</v>
      </c>
      <c r="D49" s="81">
        <f>D86-D11</f>
        <v>-11.629999999999995</v>
      </c>
      <c r="E49" s="153">
        <v>-5.0999999999999996</v>
      </c>
      <c r="F49" s="153">
        <v>-4.4000000000000004</v>
      </c>
      <c r="G49" s="167">
        <f>+C49+D49+E49+F49</f>
        <v>-17.740000000000009</v>
      </c>
      <c r="H49" s="167">
        <f t="shared" ref="H49" si="24">H86-H11</f>
        <v>9.9600000000000364</v>
      </c>
      <c r="I49" s="81">
        <f t="shared" si="17"/>
        <v>-1.4800000000000182</v>
      </c>
      <c r="J49" s="81">
        <f t="shared" si="17"/>
        <v>-31.5</v>
      </c>
    </row>
    <row r="50" spans="1:10">
      <c r="A50" s="294" t="s">
        <v>144</v>
      </c>
      <c r="B50" s="168">
        <f t="shared" ref="B50:C50" si="25">B87-B12</f>
        <v>-111.11000000000001</v>
      </c>
      <c r="C50" s="168">
        <f t="shared" si="25"/>
        <v>-27.040000000000006</v>
      </c>
      <c r="D50" s="77">
        <f>D87-D12</f>
        <v>-27.33</v>
      </c>
      <c r="E50" s="146">
        <v>-28.2</v>
      </c>
      <c r="F50" s="146">
        <v>-30.4</v>
      </c>
      <c r="G50" s="168">
        <f>+C50+D50+E50+F50+0.1</f>
        <v>-112.87</v>
      </c>
      <c r="H50" s="168">
        <f t="shared" ref="H50" si="26">H87-H12</f>
        <v>-28.97</v>
      </c>
      <c r="I50" s="77">
        <f t="shared" si="17"/>
        <v>-29.400000000000006</v>
      </c>
      <c r="J50" s="77">
        <f t="shared" si="17"/>
        <v>-28.200000000000003</v>
      </c>
    </row>
    <row r="51" spans="1:10">
      <c r="A51" s="154" t="s">
        <v>6</v>
      </c>
      <c r="B51" s="167">
        <f>+B48+B49+B50+0.1</f>
        <v>-299.76</v>
      </c>
      <c r="C51" s="167">
        <f>+C48+C49+C50</f>
        <v>-23.749999999999929</v>
      </c>
      <c r="D51" s="81">
        <f t="shared" ref="D51:E51" si="27">+D48+D49+D50</f>
        <v>-39.959999999999994</v>
      </c>
      <c r="E51" s="81">
        <f t="shared" si="27"/>
        <v>-33.299999999999997</v>
      </c>
      <c r="F51" s="81">
        <f t="shared" ref="F51:I51" si="28">+F48+F49+F50</f>
        <v>-34.799999999999997</v>
      </c>
      <c r="G51" s="167">
        <f t="shared" si="28"/>
        <v>-131.70999999999992</v>
      </c>
      <c r="H51" s="167">
        <f t="shared" si="28"/>
        <v>-19.009999999999962</v>
      </c>
      <c r="I51" s="81">
        <f t="shared" si="28"/>
        <v>-30.880000000000024</v>
      </c>
      <c r="J51" s="81">
        <f t="shared" ref="J51" si="29">+J48+J49+J50</f>
        <v>-59.800000000000367</v>
      </c>
    </row>
    <row r="52" spans="1:10" ht="3.4" customHeight="1">
      <c r="A52" s="154"/>
      <c r="B52" s="167" t="s">
        <v>85</v>
      </c>
      <c r="C52" s="167" t="s">
        <v>85</v>
      </c>
      <c r="D52" s="81" t="s">
        <v>85</v>
      </c>
      <c r="E52" s="153" t="s">
        <v>85</v>
      </c>
      <c r="F52" s="153" t="s">
        <v>85</v>
      </c>
      <c r="G52" s="167" t="s">
        <v>85</v>
      </c>
      <c r="H52" s="167" t="s">
        <v>85</v>
      </c>
      <c r="I52" s="81" t="s">
        <v>85</v>
      </c>
      <c r="J52" s="81" t="s">
        <v>85</v>
      </c>
    </row>
    <row r="53" spans="1:10">
      <c r="A53" s="154" t="s">
        <v>7</v>
      </c>
      <c r="B53" s="167">
        <f t="shared" ref="B53" si="30">B90-B15</f>
        <v>0</v>
      </c>
      <c r="C53" s="167">
        <f t="shared" ref="C53:D53" si="31">C90-C15</f>
        <v>0</v>
      </c>
      <c r="D53" s="81">
        <f t="shared" si="31"/>
        <v>0</v>
      </c>
      <c r="E53" s="153">
        <v>0</v>
      </c>
      <c r="F53" s="153">
        <v>0</v>
      </c>
      <c r="G53" s="167">
        <f t="shared" ref="G53:G61" si="32">+C53+D53+E53+F53</f>
        <v>0</v>
      </c>
      <c r="H53" s="167">
        <v>0</v>
      </c>
      <c r="I53" s="81">
        <f t="shared" ref="I53:J53" si="33">I90-I15</f>
        <v>0</v>
      </c>
      <c r="J53" s="81">
        <f t="shared" si="33"/>
        <v>0</v>
      </c>
    </row>
    <row r="54" spans="1:10" ht="3.4" customHeight="1">
      <c r="A54" s="154"/>
      <c r="B54" s="167"/>
      <c r="C54" s="167"/>
      <c r="D54" s="81"/>
      <c r="E54" s="153"/>
      <c r="F54" s="153"/>
      <c r="G54" s="167">
        <f t="shared" si="32"/>
        <v>0</v>
      </c>
      <c r="H54" s="167"/>
      <c r="I54" s="81"/>
      <c r="J54" s="81"/>
    </row>
    <row r="55" spans="1:10">
      <c r="A55" s="154" t="s">
        <v>8</v>
      </c>
      <c r="B55" s="167">
        <f>B92-B17-0.1</f>
        <v>299.64999999999986</v>
      </c>
      <c r="C55" s="167">
        <v>23.7</v>
      </c>
      <c r="D55" s="81">
        <f t="shared" ref="D55" si="34">D92-D17</f>
        <v>39.94999999999996</v>
      </c>
      <c r="E55" s="153">
        <f>+E46-E51</f>
        <v>33.299999999999997</v>
      </c>
      <c r="F55" s="153">
        <f>+F46-F51</f>
        <v>34.799999999999997</v>
      </c>
      <c r="G55" s="167">
        <f>-G51</f>
        <v>131.70999999999992</v>
      </c>
      <c r="H55" s="167">
        <f>H92-H17</f>
        <v>19</v>
      </c>
      <c r="I55" s="81">
        <f t="shared" ref="I55:J55" si="35">I92-I17</f>
        <v>30.879999999999995</v>
      </c>
      <c r="J55" s="81">
        <f t="shared" si="35"/>
        <v>59.800000000000182</v>
      </c>
    </row>
    <row r="56" spans="1:10" ht="3.75" customHeight="1">
      <c r="A56" s="154"/>
      <c r="B56" s="167">
        <f t="shared" ref="B56" si="36">B93-B18</f>
        <v>0</v>
      </c>
      <c r="C56" s="167">
        <f t="shared" ref="C56:D56" si="37">C93-C18</f>
        <v>0</v>
      </c>
      <c r="D56" s="81">
        <f t="shared" si="37"/>
        <v>0</v>
      </c>
      <c r="E56" s="153"/>
      <c r="F56" s="153"/>
      <c r="G56" s="167">
        <f t="shared" si="32"/>
        <v>0</v>
      </c>
      <c r="H56" s="167">
        <f t="shared" ref="H56:I56" si="38">H93-H18</f>
        <v>0</v>
      </c>
      <c r="I56" s="81">
        <f t="shared" si="38"/>
        <v>0</v>
      </c>
      <c r="J56" s="81">
        <f t="shared" ref="J56" si="39">J93-J18</f>
        <v>0</v>
      </c>
    </row>
    <row r="57" spans="1:10">
      <c r="A57" s="154" t="s">
        <v>145</v>
      </c>
      <c r="B57" s="167">
        <f t="shared" ref="B57" si="40">B94-B19</f>
        <v>0</v>
      </c>
      <c r="C57" s="167">
        <f t="shared" ref="C57:D57" si="41">C94-C19</f>
        <v>0</v>
      </c>
      <c r="D57" s="81">
        <f t="shared" si="41"/>
        <v>0</v>
      </c>
      <c r="E57" s="153">
        <v>0</v>
      </c>
      <c r="F57" s="153">
        <v>0</v>
      </c>
      <c r="G57" s="167">
        <f t="shared" si="32"/>
        <v>0</v>
      </c>
      <c r="H57" s="167">
        <f t="shared" ref="H57:I57" si="42">H94-H19</f>
        <v>0</v>
      </c>
      <c r="I57" s="81">
        <f t="shared" si="42"/>
        <v>0</v>
      </c>
      <c r="J57" s="81">
        <f t="shared" ref="J57" si="43">J94-J19</f>
        <v>0</v>
      </c>
    </row>
    <row r="58" spans="1:10">
      <c r="A58" s="154" t="s">
        <v>10</v>
      </c>
      <c r="B58" s="167">
        <f t="shared" ref="B58" si="44">B95-B20</f>
        <v>0</v>
      </c>
      <c r="C58" s="167">
        <f t="shared" ref="C58:D58" si="45">C95-C20</f>
        <v>0</v>
      </c>
      <c r="D58" s="81">
        <f t="shared" si="45"/>
        <v>0</v>
      </c>
      <c r="E58" s="153">
        <v>0</v>
      </c>
      <c r="F58" s="153">
        <v>0</v>
      </c>
      <c r="G58" s="167">
        <f t="shared" si="32"/>
        <v>0</v>
      </c>
      <c r="H58" s="167">
        <f t="shared" ref="H58:I58" si="46">H95-H20</f>
        <v>0</v>
      </c>
      <c r="I58" s="81">
        <f t="shared" si="46"/>
        <v>0</v>
      </c>
      <c r="J58" s="81">
        <f t="shared" ref="J58" si="47">J95-J20</f>
        <v>-92.6</v>
      </c>
    </row>
    <row r="59" spans="1:10">
      <c r="A59" s="154" t="s">
        <v>11</v>
      </c>
      <c r="B59" s="167">
        <f t="shared" ref="B59" si="48">B96-B21</f>
        <v>0</v>
      </c>
      <c r="C59" s="167">
        <v>0</v>
      </c>
      <c r="D59" s="81">
        <f t="shared" ref="D59" si="49">D96-D21</f>
        <v>0</v>
      </c>
      <c r="E59" s="153">
        <v>0</v>
      </c>
      <c r="F59" s="153">
        <v>0</v>
      </c>
      <c r="G59" s="167">
        <f t="shared" si="32"/>
        <v>0</v>
      </c>
      <c r="H59" s="167">
        <v>0</v>
      </c>
      <c r="I59" s="81">
        <f t="shared" ref="I59:J59" si="50">I96-I21</f>
        <v>0</v>
      </c>
      <c r="J59" s="81">
        <f t="shared" si="50"/>
        <v>0</v>
      </c>
    </row>
    <row r="60" spans="1:10">
      <c r="A60" s="154" t="s">
        <v>12</v>
      </c>
      <c r="B60" s="167">
        <v>0</v>
      </c>
      <c r="C60" s="167">
        <v>0</v>
      </c>
      <c r="D60" s="81">
        <v>0</v>
      </c>
      <c r="E60" s="153">
        <v>0</v>
      </c>
      <c r="F60" s="153">
        <v>0</v>
      </c>
      <c r="G60" s="167">
        <f t="shared" si="32"/>
        <v>0</v>
      </c>
      <c r="H60" s="167">
        <v>0</v>
      </c>
      <c r="I60" s="81">
        <v>0</v>
      </c>
      <c r="J60" s="81">
        <v>0</v>
      </c>
    </row>
    <row r="61" spans="1:10">
      <c r="A61" s="154" t="str">
        <f>+A23</f>
        <v>Write-off of financing costs on extinguished debt</v>
      </c>
      <c r="B61" s="167">
        <v>0</v>
      </c>
      <c r="C61" s="167">
        <v>0</v>
      </c>
      <c r="D61" s="81">
        <v>0</v>
      </c>
      <c r="E61" s="153">
        <v>0</v>
      </c>
      <c r="F61" s="153">
        <v>0</v>
      </c>
      <c r="G61" s="167">
        <f t="shared" si="32"/>
        <v>0</v>
      </c>
      <c r="H61" s="167">
        <f>-H23</f>
        <v>-27.98</v>
      </c>
      <c r="I61" s="81">
        <v>0</v>
      </c>
      <c r="J61" s="81">
        <v>0</v>
      </c>
    </row>
    <row r="62" spans="1:10">
      <c r="A62" s="294" t="s">
        <v>146</v>
      </c>
      <c r="B62" s="168">
        <f t="shared" ref="B62" si="51">B98-B24</f>
        <v>299.74999999999989</v>
      </c>
      <c r="C62" s="168">
        <v>23.7</v>
      </c>
      <c r="D62" s="77">
        <f t="shared" ref="D62" si="52">D98-D24</f>
        <v>39.960000000000036</v>
      </c>
      <c r="E62" s="146">
        <f>+E55</f>
        <v>33.299999999999997</v>
      </c>
      <c r="F62" s="146">
        <f>+F55</f>
        <v>34.799999999999997</v>
      </c>
      <c r="G62" s="168">
        <f>+G55</f>
        <v>131.70999999999992</v>
      </c>
      <c r="H62" s="168">
        <f t="shared" ref="H62:I62" si="53">H98-H24</f>
        <v>47.010000000000019</v>
      </c>
      <c r="I62" s="77">
        <f t="shared" si="53"/>
        <v>30.920000000000016</v>
      </c>
      <c r="J62" s="77">
        <f t="shared" ref="J62" si="54">J98-J24</f>
        <v>-32.799999999999841</v>
      </c>
    </row>
    <row r="63" spans="1:10">
      <c r="A63" s="154" t="s">
        <v>147</v>
      </c>
      <c r="B63" s="167">
        <f t="shared" ref="B63" si="55">B99-B25</f>
        <v>93.18</v>
      </c>
      <c r="C63" s="167">
        <f t="shared" ref="C63:D63" si="56">C99-C25</f>
        <v>8.3800000000000026</v>
      </c>
      <c r="D63" s="81">
        <f t="shared" si="56"/>
        <v>14.790000000000006</v>
      </c>
      <c r="E63" s="153">
        <v>10.199999999999999</v>
      </c>
      <c r="F63" s="153">
        <f>-143.4+8.7</f>
        <v>-134.70000000000002</v>
      </c>
      <c r="G63" s="167">
        <f t="shared" ref="G63:I63" si="57">G99-G25</f>
        <v>-101.23000000000002</v>
      </c>
      <c r="H63" s="167">
        <f>H99-H25</f>
        <v>11.100000000000001</v>
      </c>
      <c r="I63" s="81">
        <f t="shared" si="57"/>
        <v>6.980000000000004</v>
      </c>
      <c r="J63" s="81">
        <f t="shared" ref="J63" si="58">J99-J25</f>
        <v>-12.299999999999997</v>
      </c>
    </row>
    <row r="64" spans="1:10">
      <c r="A64" s="294" t="s">
        <v>186</v>
      </c>
      <c r="B64" s="319">
        <f t="shared" ref="B64:E64" si="59">B63/(B62-B66)</f>
        <v>0.31085904920767321</v>
      </c>
      <c r="C64" s="319">
        <v>0.35399999999999998</v>
      </c>
      <c r="D64" s="318">
        <f t="shared" si="59"/>
        <v>0.37012012012011997</v>
      </c>
      <c r="E64" s="318">
        <f t="shared" si="59"/>
        <v>0.30630630630630629</v>
      </c>
      <c r="F64" s="318" t="s">
        <v>239</v>
      </c>
      <c r="G64" s="319">
        <f t="shared" ref="G64" si="60">G63/(G62-G66)</f>
        <v>-0.76858249183812977</v>
      </c>
      <c r="H64" s="319">
        <v>0.23599999999999999</v>
      </c>
      <c r="I64" s="318">
        <f>+I131</f>
        <v>0.22700000000000001</v>
      </c>
      <c r="J64" s="318">
        <f>+J131</f>
        <v>0.22700000000000001</v>
      </c>
    </row>
    <row r="65" spans="1:10">
      <c r="A65" s="154" t="s">
        <v>148</v>
      </c>
      <c r="B65" s="164">
        <f t="shared" ref="B65:D65" si="61">B101-B27</f>
        <v>206.56999999999994</v>
      </c>
      <c r="C65" s="164">
        <f>+C62-C63</f>
        <v>15.319999999999997</v>
      </c>
      <c r="D65" s="153">
        <f t="shared" si="61"/>
        <v>25.170000000000016</v>
      </c>
      <c r="E65" s="153">
        <f>+E62-E63</f>
        <v>23.099999999999998</v>
      </c>
      <c r="F65" s="153">
        <f>+F62-F63</f>
        <v>169.5</v>
      </c>
      <c r="G65" s="164">
        <f>+G62-G63</f>
        <v>232.93999999999994</v>
      </c>
      <c r="H65" s="164">
        <f t="shared" ref="H65:I65" si="62">H101-H27</f>
        <v>35.910000000000025</v>
      </c>
      <c r="I65" s="153">
        <f t="shared" si="62"/>
        <v>23.889999999999986</v>
      </c>
      <c r="J65" s="153">
        <f t="shared" ref="J65" si="63">J101-J27</f>
        <v>-20.499999999999886</v>
      </c>
    </row>
    <row r="66" spans="1:10">
      <c r="A66" s="154" t="s">
        <v>140</v>
      </c>
      <c r="B66" s="164">
        <f t="shared" ref="B66:D66" si="64">B102-B28</f>
        <v>0</v>
      </c>
      <c r="C66" s="164">
        <f t="shared" si="64"/>
        <v>0</v>
      </c>
      <c r="D66" s="153">
        <f t="shared" si="64"/>
        <v>0</v>
      </c>
      <c r="E66" s="153">
        <v>0</v>
      </c>
      <c r="F66" s="153">
        <v>0</v>
      </c>
      <c r="G66" s="164">
        <f>+C66+D66+E66+F66</f>
        <v>0</v>
      </c>
      <c r="H66" s="164">
        <f t="shared" ref="H66:I66" si="65">H102-H28</f>
        <v>0</v>
      </c>
      <c r="I66" s="153">
        <f t="shared" si="65"/>
        <v>0</v>
      </c>
      <c r="J66" s="153">
        <f t="shared" ref="J66" si="66">J102-J28</f>
        <v>0</v>
      </c>
    </row>
    <row r="67" spans="1:10" s="9" customFormat="1" ht="17.649999999999999" customHeight="1" thickBot="1">
      <c r="A67" s="320" t="s">
        <v>165</v>
      </c>
      <c r="B67" s="324">
        <f t="shared" ref="B67" si="67">B103-B29</f>
        <v>206.56999999999994</v>
      </c>
      <c r="C67" s="324">
        <f>+C65+C66</f>
        <v>15.319999999999997</v>
      </c>
      <c r="D67" s="321">
        <f>D103-D29</f>
        <v>25.170000000000016</v>
      </c>
      <c r="E67" s="321">
        <f>+E65-E66</f>
        <v>23.099999999999998</v>
      </c>
      <c r="F67" s="321">
        <f>+F65-F66</f>
        <v>169.5</v>
      </c>
      <c r="G67" s="324">
        <f>+G65</f>
        <v>232.93999999999994</v>
      </c>
      <c r="H67" s="324">
        <f t="shared" ref="H67" si="68">H103-H29</f>
        <v>35.910000000000025</v>
      </c>
      <c r="I67" s="321">
        <f>+I65-I66</f>
        <v>23.889999999999986</v>
      </c>
      <c r="J67" s="321">
        <f>+J65-J66</f>
        <v>-20.499999999999886</v>
      </c>
    </row>
    <row r="68" spans="1:10" ht="4.1500000000000004" customHeight="1" thickTop="1">
      <c r="A68" s="154"/>
      <c r="B68" s="164" t="s">
        <v>85</v>
      </c>
      <c r="C68" s="164" t="s">
        <v>85</v>
      </c>
      <c r="D68" s="153" t="s">
        <v>85</v>
      </c>
      <c r="E68" s="153"/>
      <c r="F68" s="153"/>
      <c r="G68" s="164" t="s">
        <v>85</v>
      </c>
      <c r="H68" s="164" t="s">
        <v>85</v>
      </c>
      <c r="I68" s="153" t="s">
        <v>85</v>
      </c>
      <c r="J68" s="153" t="s">
        <v>85</v>
      </c>
    </row>
    <row r="69" spans="1:10" ht="19.899999999999999" hidden="1" customHeight="1" outlineLevel="1">
      <c r="A69" s="154" t="s">
        <v>11</v>
      </c>
      <c r="B69" s="164">
        <f t="shared" ref="B69:D69" si="69">B105-B31</f>
        <v>0</v>
      </c>
      <c r="C69" s="164">
        <f t="shared" si="69"/>
        <v>0</v>
      </c>
      <c r="D69" s="153">
        <f t="shared" si="69"/>
        <v>0</v>
      </c>
      <c r="E69" s="153"/>
      <c r="F69" s="153"/>
      <c r="G69" s="164">
        <f t="shared" ref="G69:I69" si="70">G105-G31</f>
        <v>0</v>
      </c>
      <c r="H69" s="164">
        <f t="shared" si="70"/>
        <v>0</v>
      </c>
      <c r="I69" s="153">
        <f t="shared" si="70"/>
        <v>1.0000000000000009E-2</v>
      </c>
      <c r="J69" s="153">
        <f t="shared" ref="J69" si="71">J105-J31</f>
        <v>0</v>
      </c>
    </row>
    <row r="70" spans="1:10" ht="15" hidden="1" customHeight="1" outlineLevel="1">
      <c r="A70" s="154" t="s">
        <v>12</v>
      </c>
      <c r="B70" s="164">
        <f t="shared" ref="B70" si="72">B107-B33</f>
        <v>0</v>
      </c>
      <c r="C70" s="164">
        <v>0</v>
      </c>
      <c r="D70" s="153">
        <v>0</v>
      </c>
      <c r="E70" s="153"/>
      <c r="F70" s="153"/>
      <c r="G70" s="164">
        <f t="shared" ref="G70" si="73">G107-G33</f>
        <v>0</v>
      </c>
      <c r="H70" s="164">
        <v>0</v>
      </c>
      <c r="I70" s="153">
        <v>0</v>
      </c>
      <c r="J70" s="153">
        <v>0</v>
      </c>
    </row>
    <row r="71" spans="1:10" ht="15" customHeight="1" collapsed="1">
      <c r="A71" s="154" t="s">
        <v>147</v>
      </c>
      <c r="B71" s="164">
        <f t="shared" ref="B71" si="74">B108-B35</f>
        <v>93.18</v>
      </c>
      <c r="C71" s="164">
        <f t="shared" ref="C71:D71" si="75">C108-C35</f>
        <v>8.3800000000000026</v>
      </c>
      <c r="D71" s="153">
        <f t="shared" si="75"/>
        <v>14.790000000000006</v>
      </c>
      <c r="E71" s="153">
        <f>+E63</f>
        <v>10.199999999999999</v>
      </c>
      <c r="F71" s="153">
        <f>+F63</f>
        <v>-134.70000000000002</v>
      </c>
      <c r="G71" s="164">
        <f>+G63</f>
        <v>-101.23000000000002</v>
      </c>
      <c r="H71" s="164">
        <f t="shared" ref="H71:I71" si="76">H108-H35</f>
        <v>11.100000000000001</v>
      </c>
      <c r="I71" s="153">
        <f t="shared" si="76"/>
        <v>6.980000000000004</v>
      </c>
      <c r="J71" s="153">
        <f t="shared" ref="J71" si="77">J108-J35</f>
        <v>-12.299999999999997</v>
      </c>
    </row>
    <row r="72" spans="1:10" ht="15" customHeight="1">
      <c r="A72" s="154" t="str">
        <f>+A61</f>
        <v>Write-off of financing costs on extinguished debt</v>
      </c>
      <c r="B72" s="164">
        <v>0</v>
      </c>
      <c r="C72" s="164">
        <v>0</v>
      </c>
      <c r="D72" s="153">
        <v>0</v>
      </c>
      <c r="E72" s="153">
        <v>0</v>
      </c>
      <c r="F72" s="153">
        <v>0</v>
      </c>
      <c r="G72" s="164">
        <f>+C72+D72+E72+F72</f>
        <v>0</v>
      </c>
      <c r="H72" s="164">
        <f>H61</f>
        <v>-27.98</v>
      </c>
      <c r="I72" s="153">
        <v>0</v>
      </c>
      <c r="J72" s="153">
        <v>0</v>
      </c>
    </row>
    <row r="73" spans="1:10" ht="15" customHeight="1">
      <c r="A73" s="294" t="s">
        <v>144</v>
      </c>
      <c r="B73" s="165">
        <f>B109-B36</f>
        <v>-111.11000000000001</v>
      </c>
      <c r="C73" s="165">
        <f t="shared" ref="C73:D73" si="78">C109-C36</f>
        <v>-27.040000000000006</v>
      </c>
      <c r="D73" s="146">
        <f t="shared" si="78"/>
        <v>-27.33</v>
      </c>
      <c r="E73" s="146">
        <f>+E50</f>
        <v>-28.2</v>
      </c>
      <c r="F73" s="146">
        <f>+F50</f>
        <v>-30.4</v>
      </c>
      <c r="G73" s="165">
        <f>+G50</f>
        <v>-112.87</v>
      </c>
      <c r="H73" s="165">
        <f t="shared" ref="H73:I73" si="79">H109-H36</f>
        <v>-29</v>
      </c>
      <c r="I73" s="146">
        <f t="shared" si="79"/>
        <v>-29.440000000000012</v>
      </c>
      <c r="J73" s="146">
        <f t="shared" ref="J73" si="80">J109-J36</f>
        <v>-28.200000000000003</v>
      </c>
    </row>
    <row r="74" spans="1:10" s="9" customFormat="1" ht="15" customHeight="1">
      <c r="A74" s="293" t="s">
        <v>86</v>
      </c>
      <c r="B74" s="307">
        <f t="shared" ref="B74" si="81">+B67+B71+B72+B73</f>
        <v>188.63999999999993</v>
      </c>
      <c r="C74" s="307">
        <f t="shared" ref="C74:E74" si="82">+C67+C71+C72+C73</f>
        <v>-3.340000000000007</v>
      </c>
      <c r="D74" s="156">
        <f t="shared" si="82"/>
        <v>12.630000000000024</v>
      </c>
      <c r="E74" s="156">
        <f t="shared" si="82"/>
        <v>5.0999999999999979</v>
      </c>
      <c r="F74" s="156">
        <f t="shared" ref="F74:I74" si="83">+F67+F71+F72+F73</f>
        <v>4.3999999999999844</v>
      </c>
      <c r="G74" s="307">
        <f t="shared" si="83"/>
        <v>18.839999999999918</v>
      </c>
      <c r="H74" s="307">
        <f t="shared" si="83"/>
        <v>-9.969999999999974</v>
      </c>
      <c r="I74" s="156">
        <f t="shared" si="83"/>
        <v>1.4299999999999784</v>
      </c>
      <c r="J74" s="156">
        <f t="shared" ref="J74" si="84">+J67+J71+J72+J73</f>
        <v>-60.999999999999886</v>
      </c>
    </row>
    <row r="75" spans="1:10" ht="3.75" customHeight="1">
      <c r="A75" s="154"/>
      <c r="B75" s="166"/>
      <c r="C75" s="166"/>
      <c r="D75" s="153"/>
      <c r="E75" s="171"/>
      <c r="F75" s="171"/>
      <c r="G75" s="166"/>
      <c r="H75" s="166"/>
      <c r="I75" s="153"/>
      <c r="J75" s="153"/>
    </row>
    <row r="76" spans="1:10">
      <c r="A76" s="154" t="s">
        <v>151</v>
      </c>
      <c r="B76" s="166">
        <v>338.42456299999998</v>
      </c>
      <c r="C76" s="166">
        <v>339.69057900000001</v>
      </c>
      <c r="D76" s="153">
        <v>340.88260300000002</v>
      </c>
      <c r="E76" s="171">
        <v>341.2</v>
      </c>
      <c r="F76" s="171">
        <v>341.7</v>
      </c>
      <c r="G76" s="166">
        <v>340.8</v>
      </c>
      <c r="H76" s="166">
        <v>342.6</v>
      </c>
      <c r="I76" s="438">
        <f>+I39</f>
        <v>343.5</v>
      </c>
      <c r="J76" s="153">
        <f>+J39</f>
        <v>343.7</v>
      </c>
    </row>
    <row r="77" spans="1:10" ht="17.649999999999999" customHeight="1">
      <c r="A77" s="154" t="s">
        <v>166</v>
      </c>
      <c r="B77" s="312">
        <f t="shared" ref="B77" si="85">+B67/B76</f>
        <v>0.61038713670437672</v>
      </c>
      <c r="C77" s="312">
        <f>+C67/C76</f>
        <v>4.509986719413845E-2</v>
      </c>
      <c r="D77" s="180">
        <f>+D67/D76</f>
        <v>7.3837737034647133E-2</v>
      </c>
      <c r="E77" s="180">
        <f>+E67/E76</f>
        <v>6.7702227432590856E-2</v>
      </c>
      <c r="F77" s="180">
        <f>+F67/F76</f>
        <v>0.49604916593503073</v>
      </c>
      <c r="G77" s="312">
        <f t="shared" ref="G77" si="86">+G67/G76</f>
        <v>0.68350938967136132</v>
      </c>
      <c r="H77" s="312">
        <f>+H67/H76</f>
        <v>0.10481611208406311</v>
      </c>
      <c r="I77" s="180">
        <f>+I67/I76</f>
        <v>6.9548762736535624E-2</v>
      </c>
      <c r="J77" s="180">
        <f>+J67/J76</f>
        <v>-5.9645039278440171E-2</v>
      </c>
    </row>
    <row r="78" spans="1:10">
      <c r="A78" s="154"/>
      <c r="B78" s="142"/>
      <c r="C78" s="142"/>
      <c r="D78" s="71"/>
      <c r="E78" s="71"/>
      <c r="F78" s="71"/>
      <c r="G78" s="400"/>
    </row>
    <row r="79" spans="1:10">
      <c r="A79" s="293" t="s">
        <v>85</v>
      </c>
      <c r="B79" s="142"/>
      <c r="C79" s="142"/>
      <c r="D79" s="71"/>
      <c r="E79" s="71"/>
      <c r="F79" s="71"/>
      <c r="G79" s="400"/>
    </row>
    <row r="80" spans="1:10">
      <c r="A80" s="377" t="s">
        <v>213</v>
      </c>
      <c r="B80" s="379"/>
      <c r="C80" s="379"/>
      <c r="D80" s="378"/>
      <c r="E80" s="378"/>
      <c r="F80" s="378"/>
      <c r="G80" s="424"/>
      <c r="H80" s="355"/>
      <c r="I80" s="355"/>
      <c r="J80" s="355"/>
    </row>
    <row r="81" spans="1:11">
      <c r="A81" s="293" t="s">
        <v>112</v>
      </c>
      <c r="B81" s="307">
        <v>8724.26</v>
      </c>
      <c r="C81" s="307">
        <v>1933.85</v>
      </c>
      <c r="D81" s="156">
        <v>2200.9499999999998</v>
      </c>
      <c r="E81" s="156">
        <v>2328.36</v>
      </c>
      <c r="F81" s="156">
        <v>2945.87</v>
      </c>
      <c r="G81" s="307">
        <v>9409.0400000000009</v>
      </c>
      <c r="H81" s="307">
        <v>2276.9</v>
      </c>
      <c r="I81" s="156">
        <v>2535.6</v>
      </c>
      <c r="J81" s="156">
        <f>+'Operating Results'!L6</f>
        <v>2621</v>
      </c>
    </row>
    <row r="82" spans="1:11" s="67" customFormat="1">
      <c r="A82" s="294" t="s">
        <v>37</v>
      </c>
      <c r="B82" s="165">
        <v>8644.84</v>
      </c>
      <c r="C82" s="165">
        <v>2117.11</v>
      </c>
      <c r="D82" s="146">
        <v>2238.62</v>
      </c>
      <c r="E82" s="146">
        <v>2310.2399999999998</v>
      </c>
      <c r="F82" s="146">
        <v>2553.7800000000002</v>
      </c>
      <c r="G82" s="165">
        <v>9219.75</v>
      </c>
      <c r="H82" s="165">
        <v>2397.0500000000002</v>
      </c>
      <c r="I82" s="146">
        <v>2575.83</v>
      </c>
      <c r="J82" s="146">
        <f>+'Operating Results'!L7</f>
        <v>2640</v>
      </c>
    </row>
    <row r="83" spans="1:11">
      <c r="A83" s="293" t="s">
        <v>132</v>
      </c>
      <c r="B83" s="307">
        <f t="shared" ref="B83:E83" si="87">+B81+B82</f>
        <v>17369.099999999999</v>
      </c>
      <c r="C83" s="307">
        <f t="shared" si="87"/>
        <v>4050.96</v>
      </c>
      <c r="D83" s="156">
        <f t="shared" si="87"/>
        <v>4439.57</v>
      </c>
      <c r="E83" s="156">
        <f t="shared" si="87"/>
        <v>4638.6000000000004</v>
      </c>
      <c r="F83" s="156">
        <f t="shared" ref="F83:H83" si="88">+F81+F82</f>
        <v>5499.65</v>
      </c>
      <c r="G83" s="307">
        <f t="shared" si="88"/>
        <v>18628.79</v>
      </c>
      <c r="H83" s="307">
        <f t="shared" si="88"/>
        <v>4673.9500000000007</v>
      </c>
      <c r="I83" s="156">
        <v>5111.43</v>
      </c>
      <c r="J83" s="156">
        <f>+J81+J82</f>
        <v>5261</v>
      </c>
    </row>
    <row r="84" spans="1:11" ht="3.75" customHeight="1">
      <c r="A84" s="154"/>
      <c r="B84" s="164"/>
      <c r="C84" s="164"/>
      <c r="D84" s="153"/>
      <c r="E84" s="153"/>
      <c r="F84" s="153"/>
      <c r="G84" s="164"/>
      <c r="H84" s="164"/>
      <c r="I84" s="153"/>
      <c r="J84" s="153"/>
    </row>
    <row r="85" spans="1:11">
      <c r="A85" s="154" t="s">
        <v>142</v>
      </c>
      <c r="B85" s="164">
        <v>13380.99</v>
      </c>
      <c r="C85" s="164">
        <v>3146.38</v>
      </c>
      <c r="D85" s="153">
        <v>3408.54</v>
      </c>
      <c r="E85" s="153">
        <v>3598.28</v>
      </c>
      <c r="F85" s="153">
        <v>4150.8</v>
      </c>
      <c r="G85" s="164">
        <v>14304</v>
      </c>
      <c r="H85" s="164">
        <v>3619.96</v>
      </c>
      <c r="I85" s="153">
        <v>3958.7</v>
      </c>
      <c r="J85" s="153">
        <f>+'Operating Results'!L10</f>
        <v>4098.7999999999993</v>
      </c>
      <c r="K85" s="490"/>
    </row>
    <row r="86" spans="1:11">
      <c r="A86" s="154" t="s">
        <v>143</v>
      </c>
      <c r="B86" s="164">
        <v>2631.57</v>
      </c>
      <c r="C86" s="164">
        <v>610.02</v>
      </c>
      <c r="D86" s="153">
        <v>700.98</v>
      </c>
      <c r="E86" s="153">
        <v>699.82</v>
      </c>
      <c r="F86" s="153">
        <v>830.16</v>
      </c>
      <c r="G86" s="164">
        <v>2840.99</v>
      </c>
      <c r="H86" s="164">
        <v>742.2</v>
      </c>
      <c r="I86" s="153">
        <v>824.8</v>
      </c>
      <c r="J86" s="153">
        <f>+'Operating Results'!L11</f>
        <v>827.6</v>
      </c>
    </row>
    <row r="87" spans="1:11">
      <c r="A87" s="294" t="s">
        <v>144</v>
      </c>
      <c r="B87" s="165">
        <v>255.82</v>
      </c>
      <c r="C87" s="165">
        <v>67</v>
      </c>
      <c r="D87" s="146">
        <v>73.06</v>
      </c>
      <c r="E87" s="146">
        <v>74.38</v>
      </c>
      <c r="F87" s="146">
        <v>78.680000000000007</v>
      </c>
      <c r="G87" s="165">
        <v>293.17</v>
      </c>
      <c r="H87" s="165">
        <v>79.19</v>
      </c>
      <c r="I87" s="146">
        <v>84</v>
      </c>
      <c r="J87" s="146">
        <f>+'Operating Results'!L12</f>
        <v>85.3</v>
      </c>
    </row>
    <row r="88" spans="1:11">
      <c r="A88" s="154" t="s">
        <v>6</v>
      </c>
      <c r="B88" s="313">
        <f t="shared" ref="B88:H88" si="89">+B85+B86+B87</f>
        <v>16268.38</v>
      </c>
      <c r="C88" s="313">
        <f t="shared" si="89"/>
        <v>3823.4</v>
      </c>
      <c r="D88" s="186">
        <f t="shared" si="89"/>
        <v>4182.5800000000008</v>
      </c>
      <c r="E88" s="186">
        <f t="shared" si="89"/>
        <v>4372.4800000000005</v>
      </c>
      <c r="F88" s="186">
        <f>+F85+F86+F87+0.1</f>
        <v>5059.7400000000007</v>
      </c>
      <c r="G88" s="313">
        <f t="shared" si="89"/>
        <v>17438.159999999996</v>
      </c>
      <c r="H88" s="313">
        <f t="shared" si="89"/>
        <v>4441.3499999999995</v>
      </c>
      <c r="I88" s="186">
        <v>4867.47</v>
      </c>
      <c r="J88" s="186">
        <f>+J85+J86+J87</f>
        <v>5011.7</v>
      </c>
    </row>
    <row r="89" spans="1:11">
      <c r="A89" s="154"/>
      <c r="B89" s="164"/>
      <c r="C89" s="164"/>
      <c r="D89" s="153"/>
      <c r="E89" s="153"/>
      <c r="F89" s="153"/>
      <c r="G89" s="164"/>
      <c r="H89" s="164"/>
      <c r="I89" s="153"/>
      <c r="J89" s="153"/>
    </row>
    <row r="90" spans="1:11">
      <c r="A90" s="154" t="s">
        <v>7</v>
      </c>
      <c r="B90" s="164">
        <v>15.85</v>
      </c>
      <c r="C90" s="164">
        <v>1.39</v>
      </c>
      <c r="D90" s="153">
        <v>11.3</v>
      </c>
      <c r="E90" s="153">
        <v>6.18</v>
      </c>
      <c r="F90" s="153">
        <v>0.97</v>
      </c>
      <c r="G90" s="164">
        <v>19.829999999999998</v>
      </c>
      <c r="H90" s="164">
        <v>0</v>
      </c>
      <c r="I90" s="153">
        <v>12.31</v>
      </c>
      <c r="J90" s="153">
        <f>+'Operating Results'!L15</f>
        <v>0.2</v>
      </c>
    </row>
    <row r="91" spans="1:11" ht="4.5" customHeight="1">
      <c r="A91" s="154"/>
      <c r="B91" s="164"/>
      <c r="C91" s="164"/>
      <c r="D91" s="153"/>
      <c r="E91" s="153"/>
      <c r="F91" s="153"/>
      <c r="G91" s="164"/>
      <c r="H91" s="164"/>
      <c r="I91" s="153"/>
      <c r="J91" s="153"/>
    </row>
    <row r="92" spans="1:11">
      <c r="A92" s="154" t="s">
        <v>8</v>
      </c>
      <c r="B92" s="164">
        <v>1116.58</v>
      </c>
      <c r="C92" s="164">
        <v>229</v>
      </c>
      <c r="D92" s="153">
        <v>268.27999999999997</v>
      </c>
      <c r="E92" s="153">
        <v>272.3</v>
      </c>
      <c r="F92" s="153">
        <v>440.97</v>
      </c>
      <c r="G92" s="164">
        <v>1210.46</v>
      </c>
      <c r="H92" s="164">
        <v>232.6</v>
      </c>
      <c r="I92" s="153">
        <v>256.2</v>
      </c>
      <c r="J92" s="153">
        <f>+J83-J88+J90</f>
        <v>249.50000000000017</v>
      </c>
    </row>
    <row r="93" spans="1:11" ht="3.75" customHeight="1">
      <c r="A93" s="154"/>
      <c r="B93" s="164">
        <v>0</v>
      </c>
      <c r="C93" s="164">
        <v>0</v>
      </c>
      <c r="D93" s="153">
        <v>0</v>
      </c>
      <c r="E93" s="153">
        <v>0</v>
      </c>
      <c r="F93" s="153">
        <v>0</v>
      </c>
      <c r="G93" s="164">
        <v>0</v>
      </c>
      <c r="H93" s="164">
        <v>0</v>
      </c>
      <c r="I93" s="153">
        <v>0</v>
      </c>
      <c r="J93" s="153">
        <v>0</v>
      </c>
    </row>
    <row r="94" spans="1:11">
      <c r="A94" s="154" t="s">
        <v>145</v>
      </c>
      <c r="B94" s="164">
        <v>197.35</v>
      </c>
      <c r="C94" s="164">
        <v>15.02</v>
      </c>
      <c r="D94" s="153">
        <v>75.38</v>
      </c>
      <c r="E94" s="153">
        <v>67.83</v>
      </c>
      <c r="F94" s="153">
        <v>51.97</v>
      </c>
      <c r="G94" s="164">
        <v>210.21</v>
      </c>
      <c r="H94" s="164">
        <v>40.18</v>
      </c>
      <c r="I94" s="153">
        <v>96.02</v>
      </c>
      <c r="J94" s="153">
        <f>+'Operating Results'!L19</f>
        <v>126.8</v>
      </c>
    </row>
    <row r="95" spans="1:11">
      <c r="A95" s="154" t="s">
        <v>167</v>
      </c>
      <c r="B95" s="164">
        <v>4.6900000000000004</v>
      </c>
      <c r="C95" s="164">
        <v>4.1100000000000003</v>
      </c>
      <c r="D95" s="153">
        <v>3.19</v>
      </c>
      <c r="E95" s="153">
        <v>1.77</v>
      </c>
      <c r="F95" s="153">
        <v>0.34</v>
      </c>
      <c r="G95" s="164">
        <v>9.4</v>
      </c>
      <c r="H95" s="164">
        <v>-4.28</v>
      </c>
      <c r="I95" s="153">
        <v>4.01</v>
      </c>
      <c r="J95" s="153">
        <f>+'Operating Results'!L20</f>
        <v>2.9000000000000057</v>
      </c>
    </row>
    <row r="96" spans="1:11">
      <c r="A96" s="154" t="s">
        <v>11</v>
      </c>
      <c r="B96" s="164">
        <v>8.0500000000000007</v>
      </c>
      <c r="C96" s="164">
        <v>2.2999999999999998</v>
      </c>
      <c r="D96" s="153">
        <v>1.43</v>
      </c>
      <c r="E96" s="153">
        <v>3.13</v>
      </c>
      <c r="F96" s="153">
        <v>2.89</v>
      </c>
      <c r="G96" s="164">
        <v>9.85</v>
      </c>
      <c r="H96" s="164">
        <v>3.7</v>
      </c>
      <c r="I96" s="153">
        <v>1.49</v>
      </c>
      <c r="J96" s="153">
        <f>+'Operating Results'!L21</f>
        <v>1.1000000000000001</v>
      </c>
    </row>
    <row r="97" spans="1:10">
      <c r="A97" s="154" t="s">
        <v>12</v>
      </c>
      <c r="B97" s="164">
        <v>144.85</v>
      </c>
      <c r="C97" s="164">
        <v>34.01</v>
      </c>
      <c r="D97" s="153">
        <v>35.43</v>
      </c>
      <c r="E97" s="153">
        <v>34.479999999999997</v>
      </c>
      <c r="F97" s="153">
        <v>32.9</v>
      </c>
      <c r="G97" s="164">
        <v>136.80000000000001</v>
      </c>
      <c r="H97" s="164">
        <v>28.86</v>
      </c>
      <c r="I97" s="153">
        <v>26.9</v>
      </c>
      <c r="J97" s="153">
        <f>+'Operating Results'!L22</f>
        <v>26.6</v>
      </c>
    </row>
    <row r="98" spans="1:10">
      <c r="A98" s="294" t="s">
        <v>146</v>
      </c>
      <c r="B98" s="165">
        <v>1181.82</v>
      </c>
      <c r="C98" s="165">
        <v>216.44</v>
      </c>
      <c r="D98" s="146">
        <v>312.85000000000002</v>
      </c>
      <c r="E98" s="146">
        <v>310.55</v>
      </c>
      <c r="F98" s="146">
        <v>463.3</v>
      </c>
      <c r="G98" s="165">
        <v>1303.0999999999999</v>
      </c>
      <c r="H98" s="165">
        <v>243.3</v>
      </c>
      <c r="I98" s="146">
        <f>+I92+I94+I95+I96-I97</f>
        <v>330.82</v>
      </c>
      <c r="J98" s="146">
        <f>+J92+J94+J95+J96-J97</f>
        <v>353.70000000000016</v>
      </c>
    </row>
    <row r="99" spans="1:10">
      <c r="A99" s="154" t="s">
        <v>147</v>
      </c>
      <c r="B99" s="164">
        <v>390.08</v>
      </c>
      <c r="C99" s="164">
        <v>62.2</v>
      </c>
      <c r="D99" s="153">
        <v>84.68</v>
      </c>
      <c r="E99" s="153">
        <v>87.28</v>
      </c>
      <c r="F99" s="153">
        <v>132.30000000000001</v>
      </c>
      <c r="G99" s="164">
        <v>366.53</v>
      </c>
      <c r="H99" s="164">
        <v>57.2</v>
      </c>
      <c r="I99" s="153">
        <v>77.3</v>
      </c>
      <c r="J99" s="153">
        <f>+'Operating Results'!L24</f>
        <v>82.600000000000009</v>
      </c>
    </row>
    <row r="100" spans="1:10">
      <c r="A100" s="294" t="s">
        <v>186</v>
      </c>
      <c r="B100" s="319">
        <f t="shared" ref="B100:E100" si="90">B99/(B98-B102)</f>
        <v>0.33347866601694404</v>
      </c>
      <c r="C100" s="319">
        <f t="shared" si="90"/>
        <v>0.28993613946767355</v>
      </c>
      <c r="D100" s="318">
        <f t="shared" si="90"/>
        <v>0.27174122328476991</v>
      </c>
      <c r="E100" s="318">
        <f t="shared" si="90"/>
        <v>0.28199411973764987</v>
      </c>
      <c r="F100" s="318">
        <f t="shared" ref="F100:H100" si="91">F99/(F98-F102)</f>
        <v>0.28697859048610663</v>
      </c>
      <c r="G100" s="319">
        <f t="shared" si="91"/>
        <v>0.28267894464882043</v>
      </c>
      <c r="H100" s="319">
        <f t="shared" si="91"/>
        <v>0.23500410846343467</v>
      </c>
      <c r="I100" s="318">
        <f>I99/(I98-I102)</f>
        <v>0.23429922405431619</v>
      </c>
      <c r="J100" s="318">
        <f>J99/(J98-J102)</f>
        <v>0.23432624113475167</v>
      </c>
    </row>
    <row r="101" spans="1:10">
      <c r="A101" s="154" t="s">
        <v>148</v>
      </c>
      <c r="B101" s="153">
        <f t="shared" ref="B101:I101" si="92">+B98-B99</f>
        <v>791.74</v>
      </c>
      <c r="C101" s="313">
        <f t="shared" si="92"/>
        <v>154.24</v>
      </c>
      <c r="D101" s="153">
        <f t="shared" si="92"/>
        <v>228.17000000000002</v>
      </c>
      <c r="E101" s="153">
        <f t="shared" si="92"/>
        <v>223.27</v>
      </c>
      <c r="F101" s="428">
        <f t="shared" si="92"/>
        <v>331</v>
      </c>
      <c r="G101" s="153">
        <f t="shared" si="92"/>
        <v>936.56999999999994</v>
      </c>
      <c r="H101" s="313">
        <f t="shared" si="92"/>
        <v>186.10000000000002</v>
      </c>
      <c r="I101" s="153">
        <f t="shared" si="92"/>
        <v>253.51999999999998</v>
      </c>
      <c r="J101" s="153">
        <f>+J98-J99</f>
        <v>271.10000000000014</v>
      </c>
    </row>
    <row r="102" spans="1:10">
      <c r="A102" s="294" t="s">
        <v>140</v>
      </c>
      <c r="B102" s="165">
        <v>12.09</v>
      </c>
      <c r="C102" s="165">
        <v>1.91</v>
      </c>
      <c r="D102" s="146">
        <v>1.23</v>
      </c>
      <c r="E102" s="146">
        <v>1.04</v>
      </c>
      <c r="F102" s="146">
        <v>2.29</v>
      </c>
      <c r="G102" s="165">
        <v>6.47</v>
      </c>
      <c r="H102" s="165">
        <v>-0.1</v>
      </c>
      <c r="I102" s="146">
        <v>0.9</v>
      </c>
      <c r="J102" s="146">
        <f>+'Operating Results'!L27</f>
        <v>1.2</v>
      </c>
    </row>
    <row r="103" spans="1:10" s="9" customFormat="1" ht="20.65" customHeight="1" thickBot="1">
      <c r="A103" s="320" t="s">
        <v>220</v>
      </c>
      <c r="B103" s="324">
        <f t="shared" ref="B103:D103" si="93">+B101-B102</f>
        <v>779.65</v>
      </c>
      <c r="C103" s="324">
        <f t="shared" si="93"/>
        <v>152.33000000000001</v>
      </c>
      <c r="D103" s="321">
        <f t="shared" si="93"/>
        <v>226.94000000000003</v>
      </c>
      <c r="E103" s="321">
        <f>+E101-E102</f>
        <v>222.23000000000002</v>
      </c>
      <c r="F103" s="321">
        <f>+F101-F102</f>
        <v>328.71</v>
      </c>
      <c r="G103" s="324">
        <f t="shared" ref="G103:I103" si="94">+G101-G102</f>
        <v>930.09999999999991</v>
      </c>
      <c r="H103" s="324">
        <f t="shared" si="94"/>
        <v>186.20000000000002</v>
      </c>
      <c r="I103" s="321">
        <f t="shared" si="94"/>
        <v>252.61999999999998</v>
      </c>
      <c r="J103" s="321">
        <f t="shared" ref="J103" si="95">+J101-J102</f>
        <v>269.90000000000015</v>
      </c>
    </row>
    <row r="104" spans="1:10" ht="3.75" customHeight="1" thickTop="1">
      <c r="A104" s="154"/>
      <c r="B104" s="314">
        <v>-3.5626207625227835E-4</v>
      </c>
      <c r="C104" s="314">
        <v>2.4549112310978671E-5</v>
      </c>
      <c r="D104" s="182">
        <v>-2.5536235804679563E-4</v>
      </c>
      <c r="E104" s="182"/>
      <c r="F104" s="182"/>
      <c r="G104" s="314">
        <v>-3.5626207625227835E-4</v>
      </c>
      <c r="H104" s="314"/>
      <c r="I104" s="182"/>
      <c r="J104" s="182"/>
    </row>
    <row r="105" spans="1:10" ht="15" customHeight="1">
      <c r="A105" s="154" t="s">
        <v>150</v>
      </c>
      <c r="B105" s="164">
        <v>8.0500000000000007</v>
      </c>
      <c r="C105" s="164">
        <v>2.2999999999999998</v>
      </c>
      <c r="D105" s="153">
        <v>1.43</v>
      </c>
      <c r="E105" s="153">
        <v>3.13</v>
      </c>
      <c r="F105" s="153">
        <v>2.89</v>
      </c>
      <c r="G105" s="164">
        <v>9.85</v>
      </c>
      <c r="H105" s="164">
        <v>3.7</v>
      </c>
      <c r="I105" s="153">
        <v>1.5</v>
      </c>
      <c r="J105" s="153">
        <f>+J96</f>
        <v>1.1000000000000001</v>
      </c>
    </row>
    <row r="106" spans="1:10" ht="15" customHeight="1">
      <c r="A106" s="154" t="s">
        <v>141</v>
      </c>
      <c r="B106" s="164"/>
      <c r="C106" s="164"/>
      <c r="D106" s="153"/>
      <c r="E106" s="153"/>
      <c r="F106" s="153"/>
      <c r="G106" s="164"/>
      <c r="H106" s="164"/>
      <c r="I106" s="153"/>
      <c r="J106" s="153"/>
    </row>
    <row r="107" spans="1:10" ht="15" customHeight="1">
      <c r="A107" s="154" t="s">
        <v>12</v>
      </c>
      <c r="B107" s="164">
        <v>144.85</v>
      </c>
      <c r="C107" s="164">
        <v>34.01</v>
      </c>
      <c r="D107" s="153">
        <v>35.43</v>
      </c>
      <c r="E107" s="153">
        <v>34.479999999999997</v>
      </c>
      <c r="F107" s="153">
        <v>32.9</v>
      </c>
      <c r="G107" s="164">
        <v>136.80000000000001</v>
      </c>
      <c r="H107" s="164">
        <v>28.9</v>
      </c>
      <c r="I107" s="153">
        <v>26.9</v>
      </c>
      <c r="J107" s="153">
        <f>+J97</f>
        <v>26.6</v>
      </c>
    </row>
    <row r="108" spans="1:10" ht="15" customHeight="1">
      <c r="A108" s="154" t="s">
        <v>147</v>
      </c>
      <c r="B108" s="164">
        <v>390.08</v>
      </c>
      <c r="C108" s="164">
        <v>62.2</v>
      </c>
      <c r="D108" s="153">
        <v>84.68</v>
      </c>
      <c r="E108" s="153">
        <v>87.28</v>
      </c>
      <c r="F108" s="153">
        <v>132.30000000000001</v>
      </c>
      <c r="G108" s="164">
        <v>366.53</v>
      </c>
      <c r="H108" s="164">
        <v>57.2</v>
      </c>
      <c r="I108" s="153">
        <v>77.3</v>
      </c>
      <c r="J108" s="153">
        <f>+J99</f>
        <v>82.600000000000009</v>
      </c>
    </row>
    <row r="109" spans="1:10" ht="15" customHeight="1">
      <c r="A109" s="294" t="s">
        <v>144</v>
      </c>
      <c r="B109" s="165">
        <v>255.82</v>
      </c>
      <c r="C109" s="165">
        <v>67</v>
      </c>
      <c r="D109" s="146">
        <v>73.06</v>
      </c>
      <c r="E109" s="146">
        <v>74.38</v>
      </c>
      <c r="F109" s="146">
        <v>78.680000000000007</v>
      </c>
      <c r="G109" s="165">
        <v>293.17</v>
      </c>
      <c r="H109" s="165">
        <v>79.2</v>
      </c>
      <c r="I109" s="146">
        <v>83.96</v>
      </c>
      <c r="J109" s="146">
        <f>+J87</f>
        <v>85.3</v>
      </c>
    </row>
    <row r="110" spans="1:10" s="9" customFormat="1" ht="15" customHeight="1">
      <c r="A110" s="293" t="s">
        <v>17</v>
      </c>
      <c r="B110" s="307">
        <f>+B103-B105+B107+B108+B109-0.1</f>
        <v>1562.25</v>
      </c>
      <c r="C110" s="307">
        <f t="shared" ref="C110:D110" si="96">+C103-C105+C107+C108+C109</f>
        <v>313.24</v>
      </c>
      <c r="D110" s="156">
        <f t="shared" si="96"/>
        <v>418.68</v>
      </c>
      <c r="E110" s="156">
        <f>+E103-E105+E107+E108+E109</f>
        <v>415.24</v>
      </c>
      <c r="F110" s="156">
        <f>+F103-F105+F107+F108+F109</f>
        <v>569.70000000000005</v>
      </c>
      <c r="G110" s="307">
        <f>+G103-G105+G107+G108+G109-0.1</f>
        <v>1716.65</v>
      </c>
      <c r="H110" s="307">
        <f t="shared" ref="H110:I110" si="97">+H103-H105+H107+H108+H109</f>
        <v>347.8</v>
      </c>
      <c r="I110" s="156">
        <f t="shared" si="97"/>
        <v>439.28</v>
      </c>
      <c r="J110" s="156">
        <f t="shared" ref="J110" si="98">+J103-J105+J107+J108+J109</f>
        <v>463.30000000000018</v>
      </c>
    </row>
    <row r="111" spans="1:10" ht="3.75" customHeight="1">
      <c r="A111" s="154"/>
      <c r="B111" s="314">
        <v>-1.7745833995377325E-3</v>
      </c>
      <c r="C111" s="314">
        <v>-2.4549116801608761E-5</v>
      </c>
      <c r="D111" s="182">
        <v>2.5536236717016436E-4</v>
      </c>
      <c r="E111" s="182"/>
      <c r="F111" s="182"/>
      <c r="G111" s="314">
        <v>-1.7745833995377325E-3</v>
      </c>
      <c r="H111" s="314"/>
      <c r="I111" s="182"/>
      <c r="J111" s="182"/>
    </row>
    <row r="112" spans="1:10">
      <c r="A112" s="154" t="s">
        <v>151</v>
      </c>
      <c r="B112" s="166">
        <v>338.42456299999998</v>
      </c>
      <c r="C112" s="166">
        <v>339.69057900000001</v>
      </c>
      <c r="D112" s="153">
        <v>340.88260300000002</v>
      </c>
      <c r="E112" s="171">
        <v>341.2</v>
      </c>
      <c r="F112" s="171">
        <v>341.7</v>
      </c>
      <c r="G112" s="166">
        <v>340.8</v>
      </c>
      <c r="H112" s="166">
        <v>342.58981</v>
      </c>
      <c r="I112" s="153">
        <f>+I76</f>
        <v>343.5</v>
      </c>
      <c r="J112" s="153">
        <f>+J76</f>
        <v>343.7</v>
      </c>
    </row>
    <row r="113" spans="1:10">
      <c r="A113" s="154" t="s">
        <v>152</v>
      </c>
      <c r="B113" s="447">
        <f t="shared" ref="B113:D113" si="99">+B103/B112</f>
        <v>2.3037630398003941</v>
      </c>
      <c r="C113" s="183">
        <f t="shared" si="99"/>
        <v>0.44843751760333633</v>
      </c>
      <c r="D113" s="183">
        <f t="shared" si="99"/>
        <v>0.66574239343038577</v>
      </c>
      <c r="E113" s="176">
        <f>+E103/E112</f>
        <v>0.65131887456037518</v>
      </c>
      <c r="F113" s="176">
        <f>+F103/F112</f>
        <v>0.96198419666374013</v>
      </c>
      <c r="G113" s="315">
        <f t="shared" ref="G113:I113" si="100">+G103/G112</f>
        <v>2.7291666666666665</v>
      </c>
      <c r="H113" s="315">
        <f t="shared" si="100"/>
        <v>0.54350711715564459</v>
      </c>
      <c r="I113" s="183">
        <f t="shared" si="100"/>
        <v>0.73542940320232886</v>
      </c>
      <c r="J113" s="183">
        <f t="shared" ref="J113" si="101">+J103/J112</f>
        <v>0.78527785859761468</v>
      </c>
    </row>
    <row r="114" spans="1:10">
      <c r="A114" s="154"/>
      <c r="B114" s="400"/>
      <c r="C114" s="71"/>
      <c r="D114" s="71"/>
      <c r="E114" s="71"/>
      <c r="F114" s="71"/>
      <c r="G114" s="400"/>
      <c r="H114" s="71"/>
      <c r="I114" s="71"/>
      <c r="J114" s="71"/>
    </row>
    <row r="115" spans="1:10" ht="14.65" customHeight="1">
      <c r="A115" s="325" t="s">
        <v>85</v>
      </c>
      <c r="B115" s="400"/>
      <c r="C115" s="71"/>
      <c r="D115" s="71"/>
      <c r="E115" s="71"/>
      <c r="F115" s="71"/>
      <c r="G115" s="400"/>
    </row>
    <row r="116" spans="1:10">
      <c r="A116" s="338" t="s">
        <v>103</v>
      </c>
      <c r="B116" s="400"/>
      <c r="C116" s="177"/>
      <c r="D116" s="71"/>
      <c r="E116" s="71"/>
      <c r="F116" s="71"/>
      <c r="G116" s="400"/>
    </row>
    <row r="117" spans="1:10">
      <c r="A117" s="338"/>
      <c r="B117" s="400"/>
      <c r="C117" s="71"/>
      <c r="D117" s="71"/>
      <c r="E117" s="71"/>
      <c r="F117" s="71"/>
      <c r="G117" s="400"/>
    </row>
    <row r="118" spans="1:10">
      <c r="A118" s="380" t="s">
        <v>211</v>
      </c>
      <c r="B118" s="446"/>
      <c r="C118" s="381"/>
      <c r="D118" s="381"/>
      <c r="E118" s="381"/>
      <c r="F118" s="381"/>
      <c r="G118" s="446"/>
      <c r="H118" s="383"/>
      <c r="I118" s="383"/>
      <c r="J118" s="383"/>
    </row>
    <row r="119" spans="1:10">
      <c r="A119" s="300" t="s">
        <v>105</v>
      </c>
      <c r="B119" s="316">
        <f t="shared" ref="B119:E119" si="102">+B25</f>
        <v>296.89999999999998</v>
      </c>
      <c r="C119" s="316">
        <f t="shared" si="102"/>
        <v>53.82</v>
      </c>
      <c r="D119" s="184">
        <f t="shared" si="102"/>
        <v>69.89</v>
      </c>
      <c r="E119" s="184">
        <f t="shared" si="102"/>
        <v>77</v>
      </c>
      <c r="F119" s="184">
        <f t="shared" ref="F119:I119" si="103">+F25</f>
        <v>266.98</v>
      </c>
      <c r="G119" s="316">
        <f t="shared" si="103"/>
        <v>467.76</v>
      </c>
      <c r="H119" s="316">
        <f t="shared" si="103"/>
        <v>46.1</v>
      </c>
      <c r="I119" s="184">
        <f t="shared" si="103"/>
        <v>70.319999999999993</v>
      </c>
      <c r="J119" s="184">
        <f t="shared" ref="J119" si="104">+J25</f>
        <v>94.9</v>
      </c>
    </row>
    <row r="120" spans="1:10">
      <c r="A120" s="300" t="s">
        <v>104</v>
      </c>
      <c r="B120" s="316">
        <f t="shared" ref="B120:E120" si="105">+B24</f>
        <v>882.07</v>
      </c>
      <c r="C120" s="316">
        <f t="shared" si="105"/>
        <v>192.74</v>
      </c>
      <c r="D120" s="184">
        <f t="shared" si="105"/>
        <v>272.89</v>
      </c>
      <c r="E120" s="184">
        <f t="shared" si="105"/>
        <v>277.10000000000002</v>
      </c>
      <c r="F120" s="184">
        <f t="shared" ref="F120:I120" si="106">+F24</f>
        <v>428.49</v>
      </c>
      <c r="G120" s="316">
        <f t="shared" si="106"/>
        <v>1171.33</v>
      </c>
      <c r="H120" s="316">
        <f t="shared" si="106"/>
        <v>196.29</v>
      </c>
      <c r="I120" s="184">
        <f t="shared" si="106"/>
        <v>299.89999999999998</v>
      </c>
      <c r="J120" s="184">
        <f t="shared" ref="J120" si="107">+J24</f>
        <v>386.5</v>
      </c>
    </row>
    <row r="121" spans="1:10">
      <c r="A121" s="326" t="s">
        <v>84</v>
      </c>
      <c r="B121" s="328">
        <f t="shared" ref="B121:E121" si="108">+B28</f>
        <v>12.09</v>
      </c>
      <c r="C121" s="328">
        <f t="shared" si="108"/>
        <v>1.91</v>
      </c>
      <c r="D121" s="327">
        <f t="shared" si="108"/>
        <v>1.23</v>
      </c>
      <c r="E121" s="327">
        <f t="shared" si="108"/>
        <v>1.04</v>
      </c>
      <c r="F121" s="327">
        <f t="shared" ref="F121:I121" si="109">+F28</f>
        <v>2.29</v>
      </c>
      <c r="G121" s="328">
        <f t="shared" si="109"/>
        <v>6.47</v>
      </c>
      <c r="H121" s="328">
        <f t="shared" si="109"/>
        <v>-0.1</v>
      </c>
      <c r="I121" s="327">
        <f t="shared" si="109"/>
        <v>0.9</v>
      </c>
      <c r="J121" s="327">
        <f t="shared" ref="J121" si="110">+J28</f>
        <v>1.2</v>
      </c>
    </row>
    <row r="122" spans="1:10">
      <c r="A122" s="300" t="s">
        <v>106</v>
      </c>
      <c r="B122" s="316">
        <f t="shared" ref="B122:E122" si="111">+B120-B121</f>
        <v>869.98</v>
      </c>
      <c r="C122" s="316">
        <f t="shared" si="111"/>
        <v>190.83</v>
      </c>
      <c r="D122" s="184">
        <f t="shared" si="111"/>
        <v>271.65999999999997</v>
      </c>
      <c r="E122" s="184">
        <f t="shared" si="111"/>
        <v>276.06</v>
      </c>
      <c r="F122" s="184">
        <f t="shared" ref="F122:I122" si="112">+F120-F121</f>
        <v>426.2</v>
      </c>
      <c r="G122" s="316">
        <f t="shared" si="112"/>
        <v>1164.8599999999999</v>
      </c>
      <c r="H122" s="316">
        <f>+H120-H121</f>
        <v>196.39</v>
      </c>
      <c r="I122" s="184">
        <f t="shared" si="112"/>
        <v>299</v>
      </c>
      <c r="J122" s="184">
        <f t="shared" ref="J122" si="113">+J120-J121</f>
        <v>385.3</v>
      </c>
    </row>
    <row r="123" spans="1:10">
      <c r="A123" s="300" t="s">
        <v>107</v>
      </c>
      <c r="B123" s="317">
        <f t="shared" ref="B123:E123" si="114">+B119/B122</f>
        <v>0.34127221315432538</v>
      </c>
      <c r="C123" s="317">
        <f t="shared" si="114"/>
        <v>0.28203112718126078</v>
      </c>
      <c r="D123" s="185">
        <f t="shared" si="114"/>
        <v>0.25727011705808733</v>
      </c>
      <c r="E123" s="185">
        <f t="shared" si="114"/>
        <v>0.27892487140476707</v>
      </c>
      <c r="F123" s="185">
        <f t="shared" ref="F123:I123" si="115">+F119/F122</f>
        <v>0.62641952135147827</v>
      </c>
      <c r="G123" s="317">
        <f t="shared" si="115"/>
        <v>0.40155898562917436</v>
      </c>
      <c r="H123" s="317">
        <f t="shared" si="115"/>
        <v>0.23473700290238814</v>
      </c>
      <c r="I123" s="185">
        <f t="shared" si="115"/>
        <v>0.2351839464882943</v>
      </c>
      <c r="J123" s="185">
        <f t="shared" ref="J123" si="116">+J119/J122</f>
        <v>0.24630158318193615</v>
      </c>
    </row>
    <row r="124" spans="1:10">
      <c r="A124" s="154"/>
      <c r="B124" s="142"/>
      <c r="C124" s="142"/>
      <c r="D124" s="71"/>
      <c r="E124" s="71"/>
      <c r="F124" s="71"/>
      <c r="G124" s="142"/>
      <c r="H124" s="142"/>
      <c r="I124" s="71"/>
      <c r="J124" s="71"/>
    </row>
    <row r="125" spans="1:10">
      <c r="A125" s="154"/>
      <c r="B125" s="142"/>
      <c r="C125" s="142"/>
      <c r="D125" s="71"/>
      <c r="E125" s="71"/>
      <c r="F125" s="71"/>
      <c r="G125" s="142"/>
      <c r="H125" s="142"/>
      <c r="I125" s="71"/>
      <c r="J125" s="71"/>
    </row>
    <row r="126" spans="1:10">
      <c r="A126" s="380" t="s">
        <v>214</v>
      </c>
      <c r="B126" s="385"/>
      <c r="C126" s="385"/>
      <c r="D126" s="384"/>
      <c r="E126" s="384"/>
      <c r="F126" s="384"/>
      <c r="G126" s="385"/>
      <c r="H126" s="385"/>
      <c r="I126" s="384"/>
      <c r="J126" s="384"/>
    </row>
    <row r="127" spans="1:10">
      <c r="A127" s="300" t="s">
        <v>105</v>
      </c>
      <c r="B127" s="316">
        <f t="shared" ref="B127:E127" si="117">+B63</f>
        <v>93.18</v>
      </c>
      <c r="C127" s="316">
        <f t="shared" si="117"/>
        <v>8.3800000000000026</v>
      </c>
      <c r="D127" s="184">
        <f t="shared" si="117"/>
        <v>14.790000000000006</v>
      </c>
      <c r="E127" s="184">
        <f t="shared" si="117"/>
        <v>10.199999999999999</v>
      </c>
      <c r="F127" s="184">
        <f t="shared" ref="F127:I127" si="118">+F63</f>
        <v>-134.70000000000002</v>
      </c>
      <c r="G127" s="316">
        <v>-101.3</v>
      </c>
      <c r="H127" s="316">
        <f t="shared" si="118"/>
        <v>11.100000000000001</v>
      </c>
      <c r="I127" s="184">
        <f t="shared" si="118"/>
        <v>6.980000000000004</v>
      </c>
      <c r="J127" s="184">
        <f t="shared" ref="J127" si="119">+J63</f>
        <v>-12.299999999999997</v>
      </c>
    </row>
    <row r="128" spans="1:10">
      <c r="A128" s="300" t="s">
        <v>104</v>
      </c>
      <c r="B128" s="316">
        <f t="shared" ref="B128:E128" si="120">+B62</f>
        <v>299.74999999999989</v>
      </c>
      <c r="C128" s="316">
        <f t="shared" si="120"/>
        <v>23.7</v>
      </c>
      <c r="D128" s="184">
        <f t="shared" si="120"/>
        <v>39.960000000000036</v>
      </c>
      <c r="E128" s="184">
        <f t="shared" si="120"/>
        <v>33.299999999999997</v>
      </c>
      <c r="F128" s="184">
        <f t="shared" ref="F128:I128" si="121">+F62</f>
        <v>34.799999999999997</v>
      </c>
      <c r="G128" s="316">
        <f t="shared" si="121"/>
        <v>131.70999999999992</v>
      </c>
      <c r="H128" s="316">
        <f t="shared" si="121"/>
        <v>47.010000000000019</v>
      </c>
      <c r="I128" s="184">
        <f t="shared" si="121"/>
        <v>30.920000000000016</v>
      </c>
      <c r="J128" s="184">
        <f t="shared" ref="J128" si="122">+J62</f>
        <v>-32.799999999999841</v>
      </c>
    </row>
    <row r="129" spans="1:10">
      <c r="A129" s="326" t="s">
        <v>84</v>
      </c>
      <c r="B129" s="328">
        <f t="shared" ref="B129:E129" si="123">+B66</f>
        <v>0</v>
      </c>
      <c r="C129" s="328">
        <f t="shared" si="123"/>
        <v>0</v>
      </c>
      <c r="D129" s="327">
        <f t="shared" si="123"/>
        <v>0</v>
      </c>
      <c r="E129" s="327">
        <f t="shared" si="123"/>
        <v>0</v>
      </c>
      <c r="F129" s="327">
        <f t="shared" ref="F129:I129" si="124">+F66</f>
        <v>0</v>
      </c>
      <c r="G129" s="328">
        <f t="shared" si="124"/>
        <v>0</v>
      </c>
      <c r="H129" s="328">
        <f t="shared" si="124"/>
        <v>0</v>
      </c>
      <c r="I129" s="327">
        <f t="shared" si="124"/>
        <v>0</v>
      </c>
      <c r="J129" s="327">
        <f t="shared" ref="J129" si="125">+J66</f>
        <v>0</v>
      </c>
    </row>
    <row r="130" spans="1:10">
      <c r="A130" s="300" t="s">
        <v>106</v>
      </c>
      <c r="B130" s="316">
        <f t="shared" ref="B130:E130" si="126">+B128-B129</f>
        <v>299.74999999999989</v>
      </c>
      <c r="C130" s="316">
        <f t="shared" si="126"/>
        <v>23.7</v>
      </c>
      <c r="D130" s="184">
        <f t="shared" si="126"/>
        <v>39.960000000000036</v>
      </c>
      <c r="E130" s="184">
        <f t="shared" si="126"/>
        <v>33.299999999999997</v>
      </c>
      <c r="F130" s="184">
        <f t="shared" ref="F130:I130" si="127">+F128-F129</f>
        <v>34.799999999999997</v>
      </c>
      <c r="G130" s="316">
        <f t="shared" si="127"/>
        <v>131.70999999999992</v>
      </c>
      <c r="H130" s="316">
        <f t="shared" si="127"/>
        <v>47.010000000000019</v>
      </c>
      <c r="I130" s="184">
        <f t="shared" si="127"/>
        <v>30.920000000000016</v>
      </c>
      <c r="J130" s="184">
        <f t="shared" ref="J130" si="128">+J128-J129</f>
        <v>-32.799999999999841</v>
      </c>
    </row>
    <row r="131" spans="1:10">
      <c r="A131" s="300" t="s">
        <v>107</v>
      </c>
      <c r="B131" s="317">
        <f t="shared" ref="B131:E131" si="129">+B127/B130</f>
        <v>0.31085904920767321</v>
      </c>
      <c r="C131" s="317">
        <f>C64</f>
        <v>0.35399999999999998</v>
      </c>
      <c r="D131" s="185">
        <f t="shared" si="129"/>
        <v>0.37012012012011997</v>
      </c>
      <c r="E131" s="185">
        <f t="shared" si="129"/>
        <v>0.30630630630630629</v>
      </c>
      <c r="F131" s="441" t="s">
        <v>239</v>
      </c>
      <c r="G131" s="317">
        <f t="shared" ref="G131" si="130">+G127/G130</f>
        <v>-0.76911396249335706</v>
      </c>
      <c r="H131" s="317">
        <v>0.23599999999999999</v>
      </c>
      <c r="I131" s="185">
        <v>0.22700000000000001</v>
      </c>
      <c r="J131" s="185">
        <v>0.22700000000000001</v>
      </c>
    </row>
    <row r="132" spans="1:10">
      <c r="A132" s="154"/>
      <c r="B132" s="142"/>
      <c r="C132" s="142"/>
      <c r="D132" s="71"/>
      <c r="E132" s="71"/>
      <c r="F132" s="71"/>
      <c r="G132" s="142"/>
      <c r="H132" s="142"/>
      <c r="I132" s="71"/>
      <c r="J132" s="71"/>
    </row>
    <row r="133" spans="1:10">
      <c r="A133" s="154"/>
      <c r="B133" s="142"/>
      <c r="C133" s="142"/>
      <c r="D133" s="71"/>
      <c r="E133" s="71"/>
      <c r="F133" s="71"/>
      <c r="G133" s="142"/>
      <c r="H133" s="142"/>
      <c r="I133" s="71"/>
      <c r="J133" s="71"/>
    </row>
    <row r="134" spans="1:10">
      <c r="A134" s="380" t="s">
        <v>213</v>
      </c>
      <c r="B134" s="385"/>
      <c r="C134" s="385"/>
      <c r="D134" s="384"/>
      <c r="E134" s="384"/>
      <c r="F134" s="384"/>
      <c r="G134" s="385"/>
      <c r="H134" s="385"/>
      <c r="I134" s="384"/>
      <c r="J134" s="384"/>
    </row>
    <row r="135" spans="1:10">
      <c r="A135" s="300" t="s">
        <v>105</v>
      </c>
      <c r="B135" s="316">
        <f t="shared" ref="B135:E135" si="131">+B99</f>
        <v>390.08</v>
      </c>
      <c r="C135" s="316">
        <f t="shared" si="131"/>
        <v>62.2</v>
      </c>
      <c r="D135" s="184">
        <f t="shared" si="131"/>
        <v>84.68</v>
      </c>
      <c r="E135" s="184">
        <f t="shared" si="131"/>
        <v>87.28</v>
      </c>
      <c r="F135" s="184">
        <f t="shared" ref="F135:I135" si="132">+F99</f>
        <v>132.30000000000001</v>
      </c>
      <c r="G135" s="316">
        <f t="shared" si="132"/>
        <v>366.53</v>
      </c>
      <c r="H135" s="316">
        <f t="shared" si="132"/>
        <v>57.2</v>
      </c>
      <c r="I135" s="184">
        <f t="shared" si="132"/>
        <v>77.3</v>
      </c>
      <c r="J135" s="184">
        <f t="shared" ref="J135" si="133">+J99</f>
        <v>82.600000000000009</v>
      </c>
    </row>
    <row r="136" spans="1:10">
      <c r="A136" s="300" t="s">
        <v>104</v>
      </c>
      <c r="B136" s="316">
        <f t="shared" ref="B136:E136" si="134">+B98</f>
        <v>1181.82</v>
      </c>
      <c r="C136" s="316">
        <f t="shared" si="134"/>
        <v>216.44</v>
      </c>
      <c r="D136" s="184">
        <f t="shared" si="134"/>
        <v>312.85000000000002</v>
      </c>
      <c r="E136" s="184">
        <f t="shared" si="134"/>
        <v>310.55</v>
      </c>
      <c r="F136" s="184">
        <f t="shared" ref="F136:I136" si="135">+F98</f>
        <v>463.3</v>
      </c>
      <c r="G136" s="316">
        <f t="shared" si="135"/>
        <v>1303.0999999999999</v>
      </c>
      <c r="H136" s="316">
        <f t="shared" si="135"/>
        <v>243.3</v>
      </c>
      <c r="I136" s="184">
        <f t="shared" si="135"/>
        <v>330.82</v>
      </c>
      <c r="J136" s="184">
        <f t="shared" ref="J136" si="136">+J98</f>
        <v>353.70000000000016</v>
      </c>
    </row>
    <row r="137" spans="1:10">
      <c r="A137" s="326" t="s">
        <v>84</v>
      </c>
      <c r="B137" s="328">
        <f t="shared" ref="B137:E137" si="137">+B102</f>
        <v>12.09</v>
      </c>
      <c r="C137" s="328">
        <f t="shared" si="137"/>
        <v>1.91</v>
      </c>
      <c r="D137" s="327">
        <f t="shared" si="137"/>
        <v>1.23</v>
      </c>
      <c r="E137" s="327">
        <f t="shared" si="137"/>
        <v>1.04</v>
      </c>
      <c r="F137" s="327">
        <f t="shared" ref="F137:I137" si="138">+F102</f>
        <v>2.29</v>
      </c>
      <c r="G137" s="328">
        <f t="shared" si="138"/>
        <v>6.47</v>
      </c>
      <c r="H137" s="328">
        <f t="shared" si="138"/>
        <v>-0.1</v>
      </c>
      <c r="I137" s="327">
        <f t="shared" si="138"/>
        <v>0.9</v>
      </c>
      <c r="J137" s="327">
        <f t="shared" ref="J137" si="139">+J102</f>
        <v>1.2</v>
      </c>
    </row>
    <row r="138" spans="1:10">
      <c r="A138" s="454" t="s">
        <v>106</v>
      </c>
      <c r="B138" s="455">
        <f t="shared" ref="B138:E138" si="140">+B136-B137</f>
        <v>1169.73</v>
      </c>
      <c r="C138" s="455">
        <f t="shared" si="140"/>
        <v>214.53</v>
      </c>
      <c r="D138" s="456">
        <f t="shared" si="140"/>
        <v>311.62</v>
      </c>
      <c r="E138" s="456">
        <f t="shared" si="140"/>
        <v>309.51</v>
      </c>
      <c r="F138" s="456">
        <f t="shared" ref="F138:I138" si="141">+F136-F137</f>
        <v>461.01</v>
      </c>
      <c r="G138" s="455">
        <f t="shared" si="141"/>
        <v>1296.6299999999999</v>
      </c>
      <c r="H138" s="455">
        <f t="shared" si="141"/>
        <v>243.4</v>
      </c>
      <c r="I138" s="456">
        <f t="shared" si="141"/>
        <v>329.92</v>
      </c>
      <c r="J138" s="456">
        <f t="shared" ref="J138" si="142">+J136-J137</f>
        <v>352.50000000000017</v>
      </c>
    </row>
    <row r="139" spans="1:10">
      <c r="A139" s="326" t="s">
        <v>107</v>
      </c>
      <c r="B139" s="457">
        <f t="shared" ref="B139:E139" si="143">+B135/B138</f>
        <v>0.33347866601694404</v>
      </c>
      <c r="C139" s="457">
        <f t="shared" si="143"/>
        <v>0.28993613946767355</v>
      </c>
      <c r="D139" s="458">
        <f t="shared" si="143"/>
        <v>0.27174122328476991</v>
      </c>
      <c r="E139" s="458">
        <f t="shared" si="143"/>
        <v>0.28199411973764987</v>
      </c>
      <c r="F139" s="458">
        <f t="shared" ref="F139:I139" si="144">+F135/F138</f>
        <v>0.28697859048610663</v>
      </c>
      <c r="G139" s="457">
        <f t="shared" si="144"/>
        <v>0.28267894464882043</v>
      </c>
      <c r="H139" s="457">
        <f t="shared" si="144"/>
        <v>0.23500410846343467</v>
      </c>
      <c r="I139" s="458">
        <f t="shared" si="144"/>
        <v>0.23429922405431619</v>
      </c>
      <c r="J139" s="458">
        <f t="shared" ref="J139" si="145">+J135/J138</f>
        <v>0.23432624113475167</v>
      </c>
    </row>
    <row r="140" spans="1:10">
      <c r="A140" s="335" t="s">
        <v>240</v>
      </c>
      <c r="B140" s="71"/>
      <c r="C140" s="71"/>
      <c r="D140" s="71"/>
      <c r="E140" s="71"/>
      <c r="F140" s="71"/>
      <c r="G140" s="71"/>
    </row>
    <row r="141" spans="1:10" ht="48.6" customHeight="1">
      <c r="A141" s="483" t="s">
        <v>264</v>
      </c>
      <c r="B141" s="484"/>
      <c r="C141" s="484"/>
      <c r="D141" s="484"/>
      <c r="E141" s="484"/>
      <c r="F141" s="484"/>
      <c r="G141" s="484"/>
    </row>
    <row r="142" spans="1:10">
      <c r="A142" s="93" t="s">
        <v>241</v>
      </c>
      <c r="B142" s="71"/>
      <c r="C142" s="71"/>
      <c r="D142" s="71"/>
      <c r="E142" s="71"/>
      <c r="F142" s="71"/>
      <c r="G142" s="71"/>
    </row>
    <row r="143" spans="1:10">
      <c r="A143" s="152"/>
      <c r="B143" s="71"/>
      <c r="C143" s="71"/>
      <c r="D143" s="71"/>
      <c r="E143" s="71"/>
      <c r="F143" s="71"/>
      <c r="G143" s="71"/>
    </row>
    <row r="144" spans="1:10">
      <c r="A144" s="24"/>
    </row>
    <row r="145" spans="1:1">
      <c r="A145" s="24"/>
    </row>
    <row r="146" spans="1:1">
      <c r="A146" s="24"/>
    </row>
    <row r="147" spans="1:1">
      <c r="A147" s="24"/>
    </row>
    <row r="148" spans="1:1">
      <c r="A148" s="24"/>
    </row>
    <row r="149" spans="1:1">
      <c r="A149" s="24"/>
    </row>
    <row r="150" spans="1:1">
      <c r="A150" s="24"/>
    </row>
    <row r="151" spans="1:1">
      <c r="A151" s="24"/>
    </row>
    <row r="152" spans="1:1">
      <c r="A152" s="24"/>
    </row>
    <row r="153" spans="1:1">
      <c r="A153" s="24"/>
    </row>
    <row r="154" spans="1:1">
      <c r="A154" s="24"/>
    </row>
    <row r="155" spans="1:1">
      <c r="A155" s="24"/>
    </row>
    <row r="156" spans="1:1">
      <c r="A156" s="24"/>
    </row>
    <row r="157" spans="1:1">
      <c r="A157" s="24"/>
    </row>
    <row r="158" spans="1:1">
      <c r="A158" s="24"/>
    </row>
    <row r="159" spans="1:1">
      <c r="A159" s="24"/>
    </row>
    <row r="160" spans="1:1">
      <c r="A160" s="24"/>
    </row>
    <row r="161" spans="1:1">
      <c r="A161" s="24"/>
    </row>
    <row r="162" spans="1:1">
      <c r="A162" s="24"/>
    </row>
    <row r="163" spans="1:1">
      <c r="A163" s="24"/>
    </row>
    <row r="164" spans="1:1">
      <c r="A164" s="24"/>
    </row>
    <row r="165" spans="1:1">
      <c r="A165" s="24"/>
    </row>
    <row r="166" spans="1:1">
      <c r="A166" s="24"/>
    </row>
    <row r="167" spans="1:1">
      <c r="A167" s="24"/>
    </row>
    <row r="168" spans="1:1">
      <c r="A168" s="24"/>
    </row>
    <row r="169" spans="1:1">
      <c r="A169" s="24"/>
    </row>
    <row r="170" spans="1:1">
      <c r="A170" s="24"/>
    </row>
    <row r="171" spans="1:1">
      <c r="A171" s="24"/>
    </row>
    <row r="172" spans="1:1">
      <c r="A172" s="24"/>
    </row>
    <row r="173" spans="1:1">
      <c r="A173" s="24"/>
    </row>
    <row r="174" spans="1:1">
      <c r="A174" s="24"/>
    </row>
    <row r="175" spans="1:1">
      <c r="A175" s="24"/>
    </row>
    <row r="176" spans="1:1">
      <c r="A176" s="24"/>
    </row>
    <row r="177" spans="1:1">
      <c r="A177" s="24"/>
    </row>
    <row r="178" spans="1:1">
      <c r="A178" s="24"/>
    </row>
    <row r="179" spans="1:1">
      <c r="A179" s="24"/>
    </row>
    <row r="180" spans="1:1">
      <c r="A180" s="24"/>
    </row>
    <row r="181" spans="1:1">
      <c r="A181" s="24"/>
    </row>
    <row r="182" spans="1:1">
      <c r="A182" s="24"/>
    </row>
    <row r="183" spans="1:1">
      <c r="A183" s="24"/>
    </row>
    <row r="184" spans="1:1">
      <c r="A184" s="24"/>
    </row>
    <row r="185" spans="1:1">
      <c r="A185" s="24"/>
    </row>
    <row r="186" spans="1:1">
      <c r="A186" s="24"/>
    </row>
    <row r="187" spans="1:1">
      <c r="A187" s="24"/>
    </row>
    <row r="188" spans="1:1">
      <c r="A188" s="24"/>
    </row>
    <row r="189" spans="1:1">
      <c r="A189" s="24"/>
    </row>
    <row r="190" spans="1:1">
      <c r="A190" s="24"/>
    </row>
    <row r="191" spans="1:1">
      <c r="A191" s="24"/>
    </row>
    <row r="192" spans="1:1">
      <c r="A192" s="24"/>
    </row>
    <row r="193" spans="1:1">
      <c r="A193" s="24"/>
    </row>
    <row r="194" spans="1:1">
      <c r="A194" s="24"/>
    </row>
    <row r="195" spans="1:1">
      <c r="A195" s="24"/>
    </row>
    <row r="196" spans="1:1">
      <c r="A196" s="24"/>
    </row>
    <row r="197" spans="1:1">
      <c r="A197" s="24"/>
    </row>
    <row r="198" spans="1:1">
      <c r="A198" s="24"/>
    </row>
    <row r="199" spans="1:1">
      <c r="A199" s="24"/>
    </row>
    <row r="200" spans="1:1">
      <c r="A200" s="24"/>
    </row>
    <row r="201" spans="1:1">
      <c r="A201" s="24"/>
    </row>
    <row r="202" spans="1:1">
      <c r="A202" s="24"/>
    </row>
    <row r="203" spans="1:1">
      <c r="A203" s="24"/>
    </row>
    <row r="204" spans="1:1">
      <c r="A204" s="24"/>
    </row>
    <row r="205" spans="1:1">
      <c r="A205" s="24"/>
    </row>
    <row r="206" spans="1:1">
      <c r="A206" s="24"/>
    </row>
    <row r="207" spans="1:1">
      <c r="A207" s="24"/>
    </row>
    <row r="208" spans="1:1">
      <c r="A208" s="24"/>
    </row>
    <row r="209" spans="1:1">
      <c r="A209" s="24"/>
    </row>
    <row r="210" spans="1:1">
      <c r="A210" s="24"/>
    </row>
    <row r="211" spans="1:1">
      <c r="A211" s="24"/>
    </row>
    <row r="212" spans="1:1">
      <c r="A212" s="24"/>
    </row>
    <row r="213" spans="1:1">
      <c r="A213" s="24"/>
    </row>
    <row r="214" spans="1:1">
      <c r="A214" s="24"/>
    </row>
    <row r="215" spans="1:1">
      <c r="A215" s="24"/>
    </row>
    <row r="216" spans="1:1">
      <c r="A216" s="24"/>
    </row>
    <row r="217" spans="1:1">
      <c r="A217" s="24"/>
    </row>
    <row r="218" spans="1:1">
      <c r="A218" s="24"/>
    </row>
    <row r="219" spans="1:1">
      <c r="A219" s="24"/>
    </row>
    <row r="220" spans="1:1">
      <c r="A220" s="24"/>
    </row>
    <row r="221" spans="1:1">
      <c r="A221" s="24"/>
    </row>
    <row r="222" spans="1:1">
      <c r="A222" s="24"/>
    </row>
    <row r="223" spans="1:1">
      <c r="A223" s="24"/>
    </row>
    <row r="224" spans="1:1">
      <c r="A224" s="24"/>
    </row>
    <row r="225" spans="1:1">
      <c r="A225" s="24"/>
    </row>
  </sheetData>
  <mergeCells count="1">
    <mergeCell ref="A141:G141"/>
  </mergeCells>
  <pageMargins left="0.45" right="0.45" top="0.75" bottom="0.5" header="0.3" footer="0.3"/>
  <pageSetup scale="77" fitToHeight="3" orientation="landscape" r:id="rId1"/>
  <rowBreaks count="1" manualBreakCount="1">
    <brk id="79"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17</vt:i4>
      </vt:variant>
    </vt:vector>
  </HeadingPairs>
  <TitlesOfParts>
    <vt:vector size="29" baseType="lpstr">
      <vt:lpstr>Summary</vt:lpstr>
      <vt:lpstr>Segments Schedule</vt:lpstr>
      <vt:lpstr>Cover</vt:lpstr>
      <vt:lpstr>Operating Results</vt:lpstr>
      <vt:lpstr>Segment Results</vt:lpstr>
      <vt:lpstr>Segment Revenue Detail History</vt:lpstr>
      <vt:lpstr>Segment EBITDA Detail History</vt:lpstr>
      <vt:lpstr>Investment Segments Detail </vt:lpstr>
      <vt:lpstr>Income Statement History</vt:lpstr>
      <vt:lpstr>EBITDA Reconciliation</vt:lpstr>
      <vt:lpstr>Balance Sheet History</vt:lpstr>
      <vt:lpstr>NonGAAP Financial Measures</vt:lpstr>
      <vt:lpstr>'Balance Sheet History'!Print_Area</vt:lpstr>
      <vt:lpstr>Cover!Print_Area</vt:lpstr>
      <vt:lpstr>'EBITDA Reconciliation'!Print_Area</vt:lpstr>
      <vt:lpstr>'Income Statement History'!Print_Area</vt:lpstr>
      <vt:lpstr>'Investment Segments Detail '!Print_Area</vt:lpstr>
      <vt:lpstr>'NonGAAP Financial Measures'!Print_Area</vt:lpstr>
      <vt:lpstr>'Operating Results'!Print_Area</vt:lpstr>
      <vt:lpstr>'Segment EBITDA Detail History'!Print_Area</vt:lpstr>
      <vt:lpstr>'Segment Results'!Print_Area</vt:lpstr>
      <vt:lpstr>'Segment Revenue Detail History'!Print_Area</vt:lpstr>
      <vt:lpstr>'Income Statement History'!Print_Titles</vt:lpstr>
      <vt:lpstr>'Segment EBITDA Detail History'!Print_Titles</vt:lpstr>
      <vt:lpstr>'Segment Revenue Detail History'!Print_Titles</vt:lpstr>
      <vt:lpstr>Segment_3mo_CY</vt:lpstr>
      <vt:lpstr>Segment_3mo_PY</vt:lpstr>
      <vt:lpstr>Segment_YTD_CY</vt:lpstr>
      <vt:lpstr>Segment_YTD_PY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 Burke</dc:creator>
  <cp:lastModifiedBy>Brad Burke</cp:lastModifiedBy>
  <cp:lastPrinted>2018-07-31T16:31:23Z</cp:lastPrinted>
  <dcterms:created xsi:type="dcterms:W3CDTF">2017-07-28T19:23:45Z</dcterms:created>
  <dcterms:modified xsi:type="dcterms:W3CDTF">2018-10-31T23:19:59Z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