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https://jameshardie-my.sharepoint.com/personal/luke_thrum_jameshardie_com_au/Documents/Desktop/Q1 FY26/Final Documents/"/>
    </mc:Choice>
  </mc:AlternateContent>
  <xr:revisionPtr revIDLastSave="0" documentId="8_{F9FE94EB-DB34-4E87-8A01-2CF48F6F5D7C}" xr6:coauthVersionLast="47" xr6:coauthVersionMax="47" xr10:uidLastSave="{00000000-0000-0000-0000-000000000000}"/>
  <bookViews>
    <workbookView xWindow="2268" yWindow="2268" windowWidth="34560" windowHeight="1356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Notes!$A$1:$B$11</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W52" i="44" l="1"/>
  <c r="AW27" i="44"/>
  <c r="AW10" i="44"/>
  <c r="B33" i="44"/>
  <c r="B62" i="44"/>
  <c r="AW35" i="44" l="1"/>
  <c r="AW44" i="44" s="1"/>
  <c r="AW54" i="44"/>
  <c r="AW65" i="44" s="1"/>
  <c r="AW37" i="44"/>
  <c r="AV24" i="44"/>
  <c r="AQ24" i="44"/>
  <c r="AL24" i="44"/>
  <c r="AG24" i="44"/>
  <c r="AB24" i="44"/>
  <c r="W24" i="44"/>
  <c r="R24" i="44"/>
  <c r="AV31" i="44"/>
  <c r="AQ31" i="44"/>
  <c r="AL31" i="44"/>
  <c r="AG31" i="44"/>
  <c r="AB31" i="44"/>
  <c r="W31" i="44"/>
  <c r="R31" i="44"/>
  <c r="H77" i="44" l="1"/>
  <c r="H74" i="44"/>
  <c r="H73" i="44"/>
  <c r="H69" i="44"/>
  <c r="H68" i="44"/>
  <c r="H67" i="44"/>
  <c r="G65" i="44"/>
  <c r="F65" i="44"/>
  <c r="E65" i="44"/>
  <c r="D65" i="44"/>
  <c r="H64" i="44"/>
  <c r="H57" i="44"/>
  <c r="H56" i="44"/>
  <c r="H63" i="44"/>
  <c r="H62" i="44"/>
  <c r="H61" i="44"/>
  <c r="H60" i="44"/>
  <c r="H59" i="44"/>
  <c r="H58" i="44"/>
  <c r="H54" i="44"/>
  <c r="G52" i="44"/>
  <c r="F52" i="44"/>
  <c r="E52" i="44"/>
  <c r="D52" i="44"/>
  <c r="H51" i="44"/>
  <c r="H50" i="44"/>
  <c r="H52" i="44" s="1"/>
  <c r="H48" i="44"/>
  <c r="H47" i="44"/>
  <c r="H46" i="44"/>
  <c r="H43" i="44"/>
  <c r="H30" i="44"/>
  <c r="H34" i="44"/>
  <c r="H33" i="44"/>
  <c r="H32" i="44"/>
  <c r="H31" i="44"/>
  <c r="G27" i="44"/>
  <c r="G35" i="44" s="1"/>
  <c r="G44" i="44" s="1"/>
  <c r="F27" i="44"/>
  <c r="F35" i="44" s="1"/>
  <c r="F44" i="44" s="1"/>
  <c r="E27" i="44"/>
  <c r="E35" i="44" s="1"/>
  <c r="E44" i="44" s="1"/>
  <c r="D27" i="44"/>
  <c r="D35" i="44" s="1"/>
  <c r="D44" i="44" s="1"/>
  <c r="H26" i="44"/>
  <c r="H25" i="44"/>
  <c r="H24" i="44"/>
  <c r="H23" i="44"/>
  <c r="H22" i="44"/>
  <c r="H20" i="44"/>
  <c r="H19" i="44"/>
  <c r="H18" i="44"/>
  <c r="H17" i="44"/>
  <c r="H16" i="44"/>
  <c r="H15" i="44"/>
  <c r="H12" i="44"/>
  <c r="G10" i="44"/>
  <c r="F10" i="44"/>
  <c r="E10" i="44"/>
  <c r="D10" i="44"/>
  <c r="H9" i="44"/>
  <c r="H8" i="44"/>
  <c r="H7" i="44"/>
  <c r="H6" i="44"/>
  <c r="M69" i="44"/>
  <c r="M68" i="44"/>
  <c r="M67" i="44"/>
  <c r="L65" i="44"/>
  <c r="K65" i="44"/>
  <c r="J65" i="44"/>
  <c r="I65" i="44"/>
  <c r="M64" i="44"/>
  <c r="M63" i="44"/>
  <c r="M62" i="44"/>
  <c r="M61" i="44"/>
  <c r="M60" i="44"/>
  <c r="M54" i="44"/>
  <c r="M57" i="44"/>
  <c r="M58" i="44"/>
  <c r="M59" i="44"/>
  <c r="M56" i="44"/>
  <c r="M51" i="44"/>
  <c r="M50" i="44"/>
  <c r="M52" i="44" s="1"/>
  <c r="L52" i="44"/>
  <c r="K52" i="44"/>
  <c r="J52" i="44"/>
  <c r="I52" i="44"/>
  <c r="M43" i="44"/>
  <c r="M48" i="44"/>
  <c r="M47" i="44"/>
  <c r="M46" i="44"/>
  <c r="H27" i="44" l="1"/>
  <c r="H35" i="44" s="1"/>
  <c r="H44" i="44"/>
  <c r="H65" i="44"/>
  <c r="M65" i="44"/>
  <c r="H10" i="44"/>
  <c r="M31" i="44" l="1"/>
  <c r="M32" i="44"/>
  <c r="M33" i="44"/>
  <c r="M34" i="44"/>
  <c r="M30" i="44"/>
  <c r="L27" i="44"/>
  <c r="L35" i="44" s="1"/>
  <c r="L44" i="44" s="1"/>
  <c r="K27" i="44"/>
  <c r="K35" i="44" s="1"/>
  <c r="K44" i="44" s="1"/>
  <c r="J27" i="44"/>
  <c r="J35" i="44" s="1"/>
  <c r="J44" i="44" s="1"/>
  <c r="I27" i="44"/>
  <c r="I35" i="44" s="1"/>
  <c r="I44" i="44" s="1"/>
  <c r="M26" i="44"/>
  <c r="M25" i="44"/>
  <c r="M21" i="44"/>
  <c r="M22" i="44"/>
  <c r="M23" i="44"/>
  <c r="M24" i="44"/>
  <c r="M20" i="44"/>
  <c r="M19" i="44"/>
  <c r="M18" i="44"/>
  <c r="M17" i="44"/>
  <c r="M16" i="44"/>
  <c r="M15" i="44"/>
  <c r="M12" i="44"/>
  <c r="L10" i="44"/>
  <c r="K10" i="44"/>
  <c r="J10" i="44"/>
  <c r="I10" i="44"/>
  <c r="M9" i="44"/>
  <c r="M8" i="44"/>
  <c r="M7" i="44"/>
  <c r="M6" i="44"/>
  <c r="M44" i="44" l="1"/>
  <c r="M27" i="44"/>
  <c r="M35" i="44" s="1"/>
  <c r="I37" i="44"/>
  <c r="J37" i="44"/>
  <c r="K37" i="44"/>
  <c r="L37" i="44"/>
  <c r="M10" i="44"/>
  <c r="M37" i="44" l="1"/>
  <c r="AV58" i="44" l="1"/>
  <c r="AQ58" i="44"/>
  <c r="AL58" i="44"/>
  <c r="AG58" i="44"/>
  <c r="R71" i="44"/>
  <c r="O69" i="44"/>
  <c r="P69" i="44" s="1"/>
  <c r="O68" i="44"/>
  <c r="P68" i="44" s="1"/>
  <c r="O67" i="44"/>
  <c r="P67" i="44" s="1"/>
  <c r="R58" i="44"/>
  <c r="R64" i="44"/>
  <c r="R63" i="44"/>
  <c r="R62" i="44"/>
  <c r="R61" i="44"/>
  <c r="R57" i="44"/>
  <c r="R54" i="44"/>
  <c r="Q56" i="44"/>
  <c r="Q65" i="44" s="1"/>
  <c r="P56" i="44"/>
  <c r="P65" i="44" s="1"/>
  <c r="O56" i="44"/>
  <c r="O65" i="44" s="1"/>
  <c r="N56" i="44"/>
  <c r="N65" i="44" s="1"/>
  <c r="Q52" i="44"/>
  <c r="P52" i="44"/>
  <c r="O52" i="44"/>
  <c r="N52" i="44"/>
  <c r="R51" i="44"/>
  <c r="R50" i="44"/>
  <c r="R48" i="44"/>
  <c r="R47" i="44"/>
  <c r="P46" i="44"/>
  <c r="O46" i="44"/>
  <c r="R46" i="44" l="1"/>
  <c r="R52" i="44"/>
  <c r="R56" i="44"/>
  <c r="R65" i="44" s="1"/>
  <c r="Q69" i="44"/>
  <c r="R69" i="44" s="1"/>
  <c r="Q67" i="44"/>
  <c r="R67" i="44" s="1"/>
  <c r="Q68" i="44"/>
  <c r="R68" i="44" s="1"/>
  <c r="R43" i="44" l="1"/>
  <c r="R34" i="44"/>
  <c r="R33" i="44"/>
  <c r="R32" i="44"/>
  <c r="R30" i="44"/>
  <c r="Q27" i="44"/>
  <c r="Q35" i="44" s="1"/>
  <c r="P27" i="44"/>
  <c r="P35" i="44" s="1"/>
  <c r="O27" i="44"/>
  <c r="O35" i="44" s="1"/>
  <c r="N27" i="44"/>
  <c r="N35" i="44" s="1"/>
  <c r="R26" i="44"/>
  <c r="R25" i="44"/>
  <c r="R23" i="44"/>
  <c r="R22" i="44"/>
  <c r="R20" i="44"/>
  <c r="R19" i="44"/>
  <c r="R18" i="44"/>
  <c r="R17" i="44"/>
  <c r="R16" i="44"/>
  <c r="R15" i="44"/>
  <c r="R12" i="44"/>
  <c r="Q10" i="44"/>
  <c r="P10" i="44"/>
  <c r="O10" i="44"/>
  <c r="N10" i="44"/>
  <c r="R9" i="44"/>
  <c r="R8" i="44"/>
  <c r="R7" i="44"/>
  <c r="R6" i="44"/>
  <c r="R10" i="44" l="1"/>
  <c r="R27" i="44"/>
  <c r="R35" i="44" s="1"/>
  <c r="R37" i="44" s="1"/>
  <c r="N37" i="44"/>
  <c r="N44" i="44"/>
  <c r="P37" i="44"/>
  <c r="P44" i="44"/>
  <c r="O37" i="44"/>
  <c r="O44" i="44"/>
  <c r="Q37" i="44"/>
  <c r="Q44" i="44"/>
  <c r="AG71" i="44"/>
  <c r="AA27" i="44"/>
  <c r="AB26" i="44"/>
  <c r="AB25" i="44"/>
  <c r="Z27" i="44"/>
  <c r="Y27" i="44"/>
  <c r="X27" i="44"/>
  <c r="R44" i="44" l="1"/>
  <c r="AV26" i="44"/>
  <c r="AV25" i="44"/>
  <c r="AV23" i="44"/>
  <c r="AU27" i="44"/>
  <c r="AT27" i="44" l="1"/>
  <c r="AS27" i="44"/>
  <c r="AR27" i="44"/>
  <c r="AP27" i="44"/>
  <c r="AQ26" i="44"/>
  <c r="AQ25" i="44"/>
  <c r="AQ23" i="44"/>
  <c r="AO27" i="44"/>
  <c r="AN27" i="44"/>
  <c r="AM27" i="44"/>
  <c r="AK27" i="44"/>
  <c r="AL26" i="44"/>
  <c r="AL25" i="44"/>
  <c r="AL23" i="44"/>
  <c r="AJ27" i="44"/>
  <c r="AI27" i="44"/>
  <c r="AH27" i="44"/>
  <c r="AF27" i="44"/>
  <c r="AG26" i="44"/>
  <c r="AG25" i="44"/>
  <c r="AE27" i="44"/>
  <c r="AD27" i="44"/>
  <c r="AC27" i="44"/>
  <c r="AG23" i="44"/>
  <c r="AB23" i="44"/>
  <c r="V27" i="44"/>
  <c r="W26" i="44"/>
  <c r="W25" i="44"/>
  <c r="W23" i="44"/>
  <c r="U27" i="44"/>
  <c r="T27" i="44"/>
  <c r="S27" i="44"/>
  <c r="AV22" i="44" l="1"/>
  <c r="AQ22" i="44"/>
  <c r="AL22" i="44"/>
  <c r="AG22" i="44"/>
  <c r="AB22" i="44"/>
  <c r="W22" i="44"/>
  <c r="AV60" i="44" l="1"/>
  <c r="AV71" i="44"/>
  <c r="AQ60" i="44"/>
  <c r="AL60" i="44"/>
  <c r="AG60" i="44"/>
  <c r="AV62" i="44"/>
  <c r="AQ62" i="44"/>
  <c r="AL62" i="44"/>
  <c r="AG62" i="44"/>
  <c r="AB62" i="44"/>
  <c r="W62" i="44"/>
  <c r="AU39" i="44"/>
  <c r="AV33" i="44"/>
  <c r="AV32" i="44"/>
  <c r="AQ33" i="44"/>
  <c r="AL33" i="44"/>
  <c r="AG33" i="44"/>
  <c r="AB33" i="44"/>
  <c r="W33" i="44"/>
  <c r="AU54" i="44"/>
  <c r="AV77" i="44"/>
  <c r="AV74" i="44"/>
  <c r="AV73" i="44"/>
  <c r="AV69" i="44"/>
  <c r="AV68" i="44"/>
  <c r="AV67" i="44"/>
  <c r="AV57" i="44"/>
  <c r="AV61" i="44"/>
  <c r="AV63" i="44"/>
  <c r="AV51" i="44"/>
  <c r="AV50" i="44"/>
  <c r="AV47" i="44"/>
  <c r="AV48" i="44"/>
  <c r="AV46" i="44"/>
  <c r="AV43" i="44"/>
  <c r="AV34" i="44"/>
  <c r="AV20" i="44"/>
  <c r="AV18" i="44"/>
  <c r="AV16" i="44"/>
  <c r="AV17" i="44"/>
  <c r="AV15" i="44"/>
  <c r="AV12" i="44"/>
  <c r="AV7" i="44"/>
  <c r="AV8" i="44"/>
  <c r="AV9" i="44"/>
  <c r="AV6" i="44"/>
  <c r="AU52" i="44"/>
  <c r="AU10" i="44"/>
  <c r="AV39" i="44" l="1"/>
  <c r="AV10" i="44"/>
  <c r="AU65" i="44"/>
  <c r="AU35" i="44"/>
  <c r="AT54" i="44"/>
  <c r="AV52" i="44"/>
  <c r="AV19" i="44"/>
  <c r="AV27" i="44" s="1"/>
  <c r="AT10" i="44"/>
  <c r="AT52" i="44"/>
  <c r="AS10" i="44"/>
  <c r="AS52" i="44"/>
  <c r="AU37" i="44" l="1"/>
  <c r="AT35" i="44"/>
  <c r="AT44" i="44" s="1"/>
  <c r="AS35" i="44"/>
  <c r="AS44" i="44" s="1"/>
  <c r="AS54" i="44"/>
  <c r="AV30" i="44"/>
  <c r="AV64" i="44"/>
  <c r="AR52" i="44"/>
  <c r="AR54" i="44"/>
  <c r="AR10" i="44"/>
  <c r="AQ51" i="44"/>
  <c r="AV54" i="44" l="1"/>
  <c r="AT37" i="44"/>
  <c r="AT65" i="44"/>
  <c r="AS65" i="44"/>
  <c r="AS37" i="44"/>
  <c r="AV56" i="44"/>
  <c r="AR35" i="44"/>
  <c r="AQ77" i="44"/>
  <c r="AQ74" i="44"/>
  <c r="AQ73" i="44"/>
  <c r="AQ72" i="44"/>
  <c r="AQ71" i="44"/>
  <c r="AQ69" i="44"/>
  <c r="AQ68" i="44"/>
  <c r="AQ67" i="44"/>
  <c r="AQ61" i="44"/>
  <c r="AQ57" i="44"/>
  <c r="AQ50" i="44"/>
  <c r="AQ48" i="44"/>
  <c r="AQ47" i="44"/>
  <c r="AQ46" i="44"/>
  <c r="AQ43" i="44"/>
  <c r="AQ20" i="44"/>
  <c r="AQ19" i="44"/>
  <c r="AQ18" i="44"/>
  <c r="AV35" i="44" s="1"/>
  <c r="AQ17" i="44"/>
  <c r="AQ16" i="44"/>
  <c r="AQ15" i="44"/>
  <c r="AQ12" i="44"/>
  <c r="AQ9" i="44"/>
  <c r="AQ8" i="44"/>
  <c r="AQ7" i="44"/>
  <c r="AQ6" i="44"/>
  <c r="AP52" i="44"/>
  <c r="AP10" i="44"/>
  <c r="AO52" i="44"/>
  <c r="AO10" i="44"/>
  <c r="AQ27" i="44" l="1"/>
  <c r="AQ39" i="44"/>
  <c r="AV65" i="44"/>
  <c r="AV37" i="44"/>
  <c r="AR65" i="44"/>
  <c r="AR44" i="44"/>
  <c r="AV44" i="44" s="1"/>
  <c r="AR37" i="44"/>
  <c r="AP35" i="44"/>
  <c r="AP37" i="44" s="1"/>
  <c r="AQ41" i="44"/>
  <c r="AP54" i="44"/>
  <c r="AO35" i="44"/>
  <c r="AO37" i="44" s="1"/>
  <c r="AO54" i="44"/>
  <c r="AM52" i="44"/>
  <c r="AM10" i="44"/>
  <c r="AQ63" i="44" l="1"/>
  <c r="AQ34" i="44"/>
  <c r="AP65" i="44"/>
  <c r="AO65" i="44"/>
  <c r="AM54" i="44"/>
  <c r="AM35" i="44"/>
  <c r="AM44" i="44" s="1"/>
  <c r="AN54" i="44"/>
  <c r="AQ52" i="44"/>
  <c r="AQ40" i="44"/>
  <c r="AQ10" i="44"/>
  <c r="AB43" i="44"/>
  <c r="W43" i="44"/>
  <c r="AL43" i="44"/>
  <c r="AG43" i="44"/>
  <c r="AQ64" i="44"/>
  <c r="AN52" i="44"/>
  <c r="AQ30" i="44"/>
  <c r="AN10" i="44"/>
  <c r="AQ54" i="44" l="1"/>
  <c r="AN35" i="44"/>
  <c r="AQ35" i="44"/>
  <c r="AQ37" i="44" s="1"/>
  <c r="AM37" i="44"/>
  <c r="AM65" i="44"/>
  <c r="AQ56" i="44"/>
  <c r="AQ65" i="44" l="1"/>
  <c r="AN37" i="44"/>
  <c r="AN44" i="44"/>
  <c r="AQ44" i="44" s="1"/>
  <c r="AN65" i="44"/>
  <c r="AL67" i="44"/>
  <c r="AL57" i="44"/>
  <c r="AK52" i="44"/>
  <c r="AK10" i="44"/>
  <c r="AL77" i="44"/>
  <c r="AL74" i="44"/>
  <c r="AL73" i="44"/>
  <c r="AL72" i="44"/>
  <c r="AL71" i="44"/>
  <c r="AL69" i="44"/>
  <c r="AL68" i="44"/>
  <c r="AL63" i="44"/>
  <c r="AL61" i="44"/>
  <c r="AL51" i="44"/>
  <c r="AL50" i="44"/>
  <c r="AL48" i="44"/>
  <c r="AL47" i="44"/>
  <c r="AL46" i="44"/>
  <c r="AL34" i="44"/>
  <c r="AL32" i="44"/>
  <c r="AL20" i="44"/>
  <c r="AL19" i="44"/>
  <c r="AL18" i="44"/>
  <c r="AL17" i="44"/>
  <c r="AL16" i="44"/>
  <c r="AL15" i="44"/>
  <c r="AL12" i="44"/>
  <c r="AL9" i="44"/>
  <c r="AL8" i="44"/>
  <c r="AL7" i="44"/>
  <c r="AL6" i="44"/>
  <c r="AL27" i="44" l="1"/>
  <c r="AK54" i="44"/>
  <c r="AK35" i="44"/>
  <c r="AJ52" i="44"/>
  <c r="AJ10" i="44"/>
  <c r="AK65" i="44" l="1"/>
  <c r="AJ35" i="44"/>
  <c r="AJ44" i="44" s="1"/>
  <c r="AK37" i="44"/>
  <c r="AK44" i="44"/>
  <c r="AJ54" i="44"/>
  <c r="AH52" i="44"/>
  <c r="AH10" i="44"/>
  <c r="AI52" i="44"/>
  <c r="AI10" i="44"/>
  <c r="W15" i="44"/>
  <c r="AI54" i="44" l="1"/>
  <c r="AI35" i="44"/>
  <c r="AH54" i="44"/>
  <c r="AH35" i="44"/>
  <c r="AJ37" i="44"/>
  <c r="AL64" i="44"/>
  <c r="AL30" i="44"/>
  <c r="AJ65" i="44"/>
  <c r="AL41" i="44"/>
  <c r="AL52" i="44"/>
  <c r="AL10" i="44"/>
  <c r="AL39" i="44"/>
  <c r="AL40" i="44"/>
  <c r="AG57" i="44"/>
  <c r="AG51" i="44"/>
  <c r="AG50" i="44"/>
  <c r="AG48" i="44"/>
  <c r="AG47" i="44"/>
  <c r="AG20" i="44"/>
  <c r="AG19" i="44"/>
  <c r="AG18" i="44"/>
  <c r="AG17" i="44"/>
  <c r="AG16" i="44"/>
  <c r="AG15" i="44"/>
  <c r="AG12" i="44"/>
  <c r="AG8" i="44"/>
  <c r="AG7" i="44"/>
  <c r="AG6" i="44"/>
  <c r="AF65" i="44"/>
  <c r="AF52" i="44"/>
  <c r="AF39" i="44"/>
  <c r="AF10" i="44"/>
  <c r="AG9" i="44"/>
  <c r="AG27" i="44" l="1"/>
  <c r="AL54" i="44"/>
  <c r="AF35" i="44"/>
  <c r="AF44" i="44" s="1"/>
  <c r="AL35" i="44"/>
  <c r="AL37" i="44" s="1"/>
  <c r="AH37" i="44"/>
  <c r="AH44" i="44"/>
  <c r="AI37" i="44"/>
  <c r="AI44" i="44"/>
  <c r="AH65" i="44"/>
  <c r="AL56" i="44"/>
  <c r="AI65" i="44"/>
  <c r="AE52" i="44"/>
  <c r="AE40" i="44"/>
  <c r="AE39" i="44"/>
  <c r="AE10" i="44"/>
  <c r="AG40" i="44"/>
  <c r="AL65" i="44" l="1"/>
  <c r="AF37" i="44"/>
  <c r="AE54" i="44"/>
  <c r="AE35" i="44"/>
  <c r="AL44" i="44"/>
  <c r="AD67" i="44"/>
  <c r="AE37" i="44" l="1"/>
  <c r="AE44" i="44"/>
  <c r="AE65" i="44"/>
  <c r="AE67" i="44"/>
  <c r="AG67" i="44" s="1"/>
  <c r="AD69" i="44"/>
  <c r="AD68" i="44"/>
  <c r="AE69" i="44" l="1"/>
  <c r="AG69" i="44" s="1"/>
  <c r="AE68" i="44"/>
  <c r="AG68" i="44" s="1"/>
  <c r="T69" i="44" l="1"/>
  <c r="T68" i="44"/>
  <c r="T67" i="44"/>
  <c r="Y69" i="44"/>
  <c r="Z69" i="44" s="1"/>
  <c r="Y68" i="44"/>
  <c r="Z68" i="44" s="1"/>
  <c r="Y67" i="44"/>
  <c r="U68" i="44" l="1"/>
  <c r="V68" i="44" s="1"/>
  <c r="AA68" i="44"/>
  <c r="AB68" i="44" s="1"/>
  <c r="U69" i="44"/>
  <c r="V69" i="44" s="1"/>
  <c r="Z67" i="44"/>
  <c r="AA67" i="44" s="1"/>
  <c r="AA69" i="44"/>
  <c r="AB69" i="44" s="1"/>
  <c r="U67" i="44"/>
  <c r="V67" i="44" s="1"/>
  <c r="AD52" i="44"/>
  <c r="AD40" i="44"/>
  <c r="AD39" i="44"/>
  <c r="AG34" i="44"/>
  <c r="AD10" i="44"/>
  <c r="AG39" i="44"/>
  <c r="W68" i="44" l="1"/>
  <c r="AD35" i="44"/>
  <c r="AG63" i="44"/>
  <c r="AB67" i="44"/>
  <c r="AG52" i="44"/>
  <c r="AG41" i="44"/>
  <c r="AG10" i="44"/>
  <c r="AD54" i="44"/>
  <c r="W67" i="44"/>
  <c r="W69" i="44"/>
  <c r="AD37" i="44" l="1"/>
  <c r="AD44" i="44"/>
  <c r="AD65" i="44"/>
  <c r="AC46" i="44"/>
  <c r="AG46" i="44" s="1"/>
  <c r="AG64" i="44"/>
  <c r="AC52" i="44"/>
  <c r="AC41" i="44"/>
  <c r="AC40" i="44"/>
  <c r="AC39" i="44"/>
  <c r="AG32" i="44"/>
  <c r="AG30" i="44"/>
  <c r="AC10" i="44"/>
  <c r="AG35" i="44" l="1"/>
  <c r="AC35" i="44"/>
  <c r="AG56" i="44"/>
  <c r="AG61" i="44"/>
  <c r="AC54" i="44"/>
  <c r="AG54" i="44" s="1"/>
  <c r="AC37" i="44" l="1"/>
  <c r="AC44" i="44"/>
  <c r="AG44" i="44" s="1"/>
  <c r="AG37" i="44"/>
  <c r="AC65" i="44"/>
  <c r="AG65" i="44"/>
  <c r="AB47" i="44"/>
  <c r="AA52" i="44"/>
  <c r="AA41" i="44" l="1"/>
  <c r="AA40" i="44"/>
  <c r="AA39" i="44"/>
  <c r="AA10" i="44"/>
  <c r="AB71" i="44"/>
  <c r="AB57" i="44"/>
  <c r="AB51" i="44"/>
  <c r="AB50" i="44"/>
  <c r="AB48" i="44"/>
  <c r="AB46" i="44"/>
  <c r="AB16" i="44"/>
  <c r="AB17" i="44"/>
  <c r="AB18" i="44"/>
  <c r="AB19" i="44"/>
  <c r="AB20" i="44"/>
  <c r="AB15" i="44"/>
  <c r="AB12" i="44"/>
  <c r="AB9" i="44"/>
  <c r="AB8" i="44"/>
  <c r="AB7" i="44"/>
  <c r="AB6" i="44"/>
  <c r="AB27" i="44" l="1"/>
  <c r="AA54" i="44"/>
  <c r="AA35" i="44"/>
  <c r="AA37" i="44" l="1"/>
  <c r="AA44" i="44"/>
  <c r="AA65" i="44"/>
  <c r="Y52" i="44" l="1"/>
  <c r="Y41" i="44"/>
  <c r="Y40" i="44"/>
  <c r="Y39" i="44"/>
  <c r="Y10" i="44"/>
  <c r="Y35" i="44" l="1"/>
  <c r="Y54" i="44"/>
  <c r="Z52" i="44"/>
  <c r="Z41" i="44"/>
  <c r="Z40" i="44"/>
  <c r="Z39" i="44"/>
  <c r="Z10" i="44"/>
  <c r="Z54" i="44" l="1"/>
  <c r="Z35" i="44"/>
  <c r="Y37" i="44"/>
  <c r="Y44" i="44"/>
  <c r="AB34" i="44"/>
  <c r="AB63" i="44"/>
  <c r="Y65" i="44"/>
  <c r="AB52" i="44"/>
  <c r="AB41" i="44"/>
  <c r="AB40" i="44"/>
  <c r="AB10" i="44"/>
  <c r="AB39" i="44"/>
  <c r="AB32" i="44"/>
  <c r="B32" i="44"/>
  <c r="B61" i="44" s="1"/>
  <c r="W61" i="44"/>
  <c r="W20" i="44"/>
  <c r="Z37" i="44" l="1"/>
  <c r="Z44" i="44"/>
  <c r="AB61" i="44"/>
  <c r="Z65" i="44"/>
  <c r="W32" i="44"/>
  <c r="AB64" i="44"/>
  <c r="X52" i="44"/>
  <c r="X40" i="44"/>
  <c r="X39" i="44"/>
  <c r="AB30" i="44"/>
  <c r="X10" i="44"/>
  <c r="AB35" i="44" l="1"/>
  <c r="AB37" i="44" s="1"/>
  <c r="X54" i="44"/>
  <c r="AB54" i="44" s="1"/>
  <c r="X35" i="44"/>
  <c r="AB56" i="44"/>
  <c r="X41" i="44"/>
  <c r="X37" i="44" l="1"/>
  <c r="X44" i="44"/>
  <c r="AB44" i="44" s="1"/>
  <c r="X65" i="44"/>
  <c r="AB65" i="44"/>
  <c r="W63" i="44" l="1"/>
  <c r="V39" i="44"/>
  <c r="V40" i="44"/>
  <c r="V41" i="44"/>
  <c r="V52" i="44"/>
  <c r="V10" i="44"/>
  <c r="W71" i="44"/>
  <c r="W57" i="44"/>
  <c r="W51" i="44"/>
  <c r="W50" i="44"/>
  <c r="W48" i="44"/>
  <c r="W46" i="44"/>
  <c r="W34" i="44"/>
  <c r="W19" i="44"/>
  <c r="W18" i="44"/>
  <c r="W17" i="44"/>
  <c r="W16" i="44"/>
  <c r="W12" i="44"/>
  <c r="W9" i="44"/>
  <c r="W7" i="44"/>
  <c r="W6" i="44"/>
  <c r="W27" i="44" l="1"/>
  <c r="V54" i="44"/>
  <c r="W54" i="44" s="1"/>
  <c r="V35" i="44"/>
  <c r="U40" i="44"/>
  <c r="U39" i="44"/>
  <c r="U41" i="44"/>
  <c r="U52" i="44"/>
  <c r="U10" i="44"/>
  <c r="V65" i="44" l="1"/>
  <c r="U35" i="44"/>
  <c r="V37" i="44"/>
  <c r="V44" i="44"/>
  <c r="U65" i="44"/>
  <c r="W40" i="44"/>
  <c r="W39" i="44"/>
  <c r="U37" i="44" l="1"/>
  <c r="U44" i="44"/>
  <c r="T65" i="44"/>
  <c r="T52" i="44"/>
  <c r="T10" i="44"/>
  <c r="T35" i="44" l="1"/>
  <c r="T44" i="44" s="1"/>
  <c r="W52" i="44"/>
  <c r="W64" i="44"/>
  <c r="S8" i="44"/>
  <c r="S41" i="44" s="1"/>
  <c r="S52" i="44"/>
  <c r="S40" i="44"/>
  <c r="S39" i="44"/>
  <c r="W30" i="44"/>
  <c r="T37" i="44" l="1"/>
  <c r="W35" i="44"/>
  <c r="S35" i="44"/>
  <c r="S44" i="44" s="1"/>
  <c r="W44" i="44" s="1"/>
  <c r="W47" i="44"/>
  <c r="S10" i="44"/>
  <c r="W8" i="44"/>
  <c r="W10" i="44" s="1"/>
  <c r="W56" i="44"/>
  <c r="S37" i="44" l="1"/>
  <c r="W37" i="44"/>
  <c r="W41" i="44"/>
  <c r="W65" i="44"/>
  <c r="S65" i="44"/>
</calcChain>
</file>

<file path=xl/sharedStrings.xml><?xml version="1.0" encoding="utf-8"?>
<sst xmlns="http://schemas.openxmlformats.org/spreadsheetml/2006/main" count="133" uniqueCount="120">
  <si>
    <t>Gross profit</t>
  </si>
  <si>
    <t>Total Net sales</t>
  </si>
  <si>
    <t>Income tax (expense) benefit</t>
  </si>
  <si>
    <t>Net Sales</t>
  </si>
  <si>
    <t>Adjusted for:</t>
  </si>
  <si>
    <t>Notes</t>
  </si>
  <si>
    <t>Notes:</t>
  </si>
  <si>
    <t>Dividends paid per share</t>
  </si>
  <si>
    <t>North America Fiber Cement</t>
  </si>
  <si>
    <t>Other Businesses</t>
  </si>
  <si>
    <t>Asia Pacific Fiber Cement</t>
  </si>
  <si>
    <t>Europe Building Products</t>
  </si>
  <si>
    <t>FY2020</t>
  </si>
  <si>
    <t>Q1 FY2020</t>
  </si>
  <si>
    <t>Q2 FY2020</t>
  </si>
  <si>
    <t>FY20</t>
  </si>
  <si>
    <t>Q3 FY2020</t>
  </si>
  <si>
    <t>Q4 FY2020</t>
  </si>
  <si>
    <t>Asset impairment charges and product line discontinuation expenses</t>
  </si>
  <si>
    <t>FY2021</t>
  </si>
  <si>
    <t>Q1 FY2021</t>
  </si>
  <si>
    <t>Restructuring expenses</t>
  </si>
  <si>
    <t>Adjusted Income tax expense</t>
  </si>
  <si>
    <t>Q2 FY2021</t>
  </si>
  <si>
    <t>FY21</t>
  </si>
  <si>
    <t>Q3 FY2021</t>
  </si>
  <si>
    <t>Q4 FY2021</t>
  </si>
  <si>
    <t>Loss on early extinguishment of debt</t>
  </si>
  <si>
    <t>FY2022</t>
  </si>
  <si>
    <t>Q1 FY2022</t>
  </si>
  <si>
    <t>Asbestos related expenses and adjustments</t>
  </si>
  <si>
    <t>Adjusted net income</t>
  </si>
  <si>
    <t>Q2 FY2022</t>
  </si>
  <si>
    <t>FY22</t>
  </si>
  <si>
    <t>Net cash (used in) provided by investing activities</t>
  </si>
  <si>
    <t>Q3 FY 2022</t>
  </si>
  <si>
    <t>Net income</t>
  </si>
  <si>
    <t>Q4 FY 2022</t>
  </si>
  <si>
    <t>FY2023</t>
  </si>
  <si>
    <t>Q1 FY2023</t>
  </si>
  <si>
    <t>Interest, net</t>
  </si>
  <si>
    <t>FY23</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</si>
  <si>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</si>
  <si>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</si>
  <si>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</si>
  <si>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</si>
  <si>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</si>
  <si>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</si>
  <si>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</si>
  <si>
    <t>Q4 FY2023</t>
  </si>
  <si>
    <t>FY2024</t>
  </si>
  <si>
    <t>Q1 FY2024</t>
  </si>
  <si>
    <t>Adjusted EBITDA</t>
  </si>
  <si>
    <t>Total Depreciation and Amortization</t>
  </si>
  <si>
    <t>FY24</t>
  </si>
  <si>
    <t>Q2 FY2024</t>
  </si>
  <si>
    <t xml:space="preserve">Quarterly net cash provided by (used in) operating, investing and financing activities amounts calculated based on the fiscal year to date amount from the current quarter less the fiscal year to date amount from the preceding quarter </t>
  </si>
  <si>
    <t>Q3 FY2024</t>
  </si>
  <si>
    <t>Q4 FY2024</t>
  </si>
  <si>
    <t>Q1 FY2025</t>
  </si>
  <si>
    <t>FY 2025</t>
  </si>
  <si>
    <t>Other (expense) income, net</t>
  </si>
  <si>
    <t>AICF interest income</t>
  </si>
  <si>
    <t>Tax adjustments</t>
  </si>
  <si>
    <t>Includes tax adjustments related to the amortization benefit of certain US intangible assets, asbestos, and other tax adjustments</t>
  </si>
  <si>
    <t>Net cash (used in) provided by financing activities</t>
  </si>
  <si>
    <t>Net cash provided by operating activities</t>
  </si>
  <si>
    <t>Q2 FY2025</t>
  </si>
  <si>
    <t>FY25</t>
  </si>
  <si>
    <t>Excludes asset impairment charges in FY20 and restructuring expenses in FY21 and FY25</t>
  </si>
  <si>
    <t>Q3 FY2025</t>
  </si>
  <si>
    <t>Q4 FY2025</t>
  </si>
  <si>
    <t>General Corporate and Unallocated R&amp;D costs:</t>
  </si>
  <si>
    <t>FY2019</t>
  </si>
  <si>
    <t>Q1 FY2019</t>
  </si>
  <si>
    <t>Q2 FY2019</t>
  </si>
  <si>
    <t>Q3 FY2019</t>
  </si>
  <si>
    <t>Q4 FY2019</t>
  </si>
  <si>
    <t>FY19</t>
  </si>
  <si>
    <t>Loss on early debt extinguishment</t>
  </si>
  <si>
    <t>FY17 net cash provided by operating activities restated to reflect impact of ASU 2016-18</t>
  </si>
  <si>
    <t>FY18 net cash provided by operating activities restated in FY2019 to reflect impact of ASU 2016-18 and restated again in FY20 to correct the amount of purchases of PP&amp;E which were not yet paid</t>
  </si>
  <si>
    <t>FY19 net cash provided by operating activities restated in FY20 to correct the amount of purchases of PP&amp;E which were not yet paid</t>
  </si>
  <si>
    <t>FY2018</t>
  </si>
  <si>
    <t>Q1 FY2018</t>
  </si>
  <si>
    <t>Q2 FY 2018</t>
  </si>
  <si>
    <t>Q3 FY 2018</t>
  </si>
  <si>
    <t>Q4 FY 2018</t>
  </si>
  <si>
    <t>FY18</t>
  </si>
  <si>
    <t>Fermacell acquisition costs</t>
  </si>
  <si>
    <t xml:space="preserve">FY2017                                                                                                                                                              </t>
  </si>
  <si>
    <t>Q1 FY2017</t>
  </si>
  <si>
    <t>Q2 FY 2017</t>
  </si>
  <si>
    <t>Q3 FY 2017</t>
  </si>
  <si>
    <t>Q4 FY 2017</t>
  </si>
  <si>
    <t>FY17</t>
  </si>
  <si>
    <t xml:space="preserve">During the fourth quarter of fiscal year 2025, the Company determined that the Research and Development segment no longer qualifies as a reportable segment based on how information is currently being evaluated by the Chief Operating Decision Maker relative to the allocation of resources and assessment of segment performance. The Company has revised its historical segment information to conform to the current year presentation. No changes were made to the North America Fiber Cement, Asia Pacific Fiber Cement, and Europe Building Products segments. This change in reportable segments had no effect on the Company’s financial position, results of operations or cash flows </t>
  </si>
  <si>
    <t>FY19 excludes product line discontinuation expenses</t>
  </si>
  <si>
    <t>The Other Businesses segment ceased to be a reportable segment effective 31 March
2020 due to the Company's completion of its exit of its non-fiber cement manufacturing and sales
activities in North America, including fiberglass windows</t>
  </si>
  <si>
    <t>As the Company acquired the Fermacell business in Q1 FY19, total consolidated results do not include any results related to the Fermacell business in FY17 and FY18</t>
  </si>
  <si>
    <t>FY19 includes Fermacell transaction and integration costs, as well as, an inventory fair value adjustment resulting from acquisition accounting adjustments in Q1 FY19</t>
  </si>
  <si>
    <t xml:space="preserve">FY20 excludes asset impairment charges and includes Fermacell integration costs. </t>
  </si>
  <si>
    <t>FY21 excludes restructuring expenses.</t>
  </si>
  <si>
    <t>FY 2026</t>
  </si>
  <si>
    <t>Q1 FY2026</t>
  </si>
  <si>
    <t>Acquisition related expenses</t>
  </si>
  <si>
    <t>Operating income</t>
  </si>
  <si>
    <t>Total operating income</t>
  </si>
  <si>
    <t>Adjusted operating income</t>
  </si>
  <si>
    <t>Adjusted operating income margin</t>
  </si>
  <si>
    <t>Adjusted operating income margin - North America Fiber Cement</t>
  </si>
  <si>
    <t>Adjusted operating income margin - Asia Pacific Fiber Cement</t>
  </si>
  <si>
    <t>Adjusted operating income margin - Europe Building Products</t>
  </si>
  <si>
    <t>Adjusted General Corporate and Unallocated R&amp;D costs</t>
  </si>
  <si>
    <t>Excludes product line discontinuation expenses in FY19, asset impairment charges in FY20, restructuring expenses in FY21 and acquisition related expenses in FY25</t>
  </si>
  <si>
    <t>Excludes asbestos related expenses and adjustments, Fermacell acquisition costs (FY18), product line discontinuation (FY19), asset impairment charges (FY20), restructuring expenses (FY21, FY24 and FY25) and acquisition related expenses (FY25 and FY26)</t>
  </si>
  <si>
    <t>Pre-close financing costs</t>
  </si>
  <si>
    <t>Excludes Fermacell acquisition costs in FY18, asset impairment charges in FY20, restructuring expenses in FY24 and acquisition related expenses (FY25 and FY26)</t>
  </si>
  <si>
    <r>
      <t>Excludes asbestos related expenses and adjustments, AICF interest income, loss on early debt extinguishment (FY18 and FY19), Fermacell acquisition costs (FY18), product line discontinuation expenses (FY19), asset impairment charges (FY20), restructuring expenses (FY21, FY24 and FY25), pre-close financing costs (FY25 and FY26), acquisition related expenses (FY25 and FY26) and tax adjustments</t>
    </r>
    <r>
      <rPr>
        <sz val="11"/>
        <color rgb="FFFF0000"/>
        <rFont val="Aptos"/>
        <family val="2"/>
      </rPr>
      <t xml:space="preserve"> </t>
    </r>
  </si>
  <si>
    <t>Excludes asbestos related expenses and adjustments, Fermacell acquisition costs (FY18), product line discontinuation (FY19), asset impairment charges (FY20), restructuring expenses (FY21, FY24 and FY25) and acquisition related expenses (FY25 and FY26) and depreciation and amortization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</si>
</sst>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_);[Red]\(#,##0.0\)"/>
  </numFmts>
  <fonts count="23">
    <font>
      <sz val="11"/>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sz val="11"/>
      <color rgb="FFFF0000"/>
      <name val="Aptos"/>
      <family val="2"/>
    </font>
    <font>
      <sz val="11"/>
      <color theme="1"/>
      <name val="Arial"/>
      <family val="2"/>
    </font>
    <font>
      <sz val="11"/>
      <color rgb="FFFF0000"/>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24">
    <xf numFmtId="170" fontId="0" fillId="0" borderId="0">
      <protection locked="0"/>
    </xf>
    <xf numFmtId="164" fontId="7" fillId="0" borderId="0" applyFont="0" applyFill="0" applyBorder="0" applyAlignment="0" applyProtection="0"/>
    <xf numFmtId="165" fontId="7" fillId="0" borderId="0" applyFont="0" applyFill="0" applyBorder="0" applyAlignment="0" applyProtection="0"/>
    <xf numFmtId="0" fontId="7" fillId="0" borderId="0" applyFont="0" applyFill="0" applyBorder="0" applyAlignment="0" applyProtection="0"/>
    <xf numFmtId="0" fontId="7" fillId="0" borderId="0" applyFont="0" applyFill="0" applyBorder="0" applyAlignment="0" applyProtection="0"/>
    <xf numFmtId="0" fontId="7" fillId="0" borderId="0"/>
    <xf numFmtId="171" fontId="4" fillId="0" borderId="1" applyFont="0" applyFill="0" applyBorder="0" applyAlignment="0" applyProtection="0"/>
    <xf numFmtId="172" fontId="4" fillId="0" borderId="1" applyFont="0" applyFill="0" applyBorder="0" applyAlignment="0" applyProtection="0"/>
    <xf numFmtId="188" fontId="12" fillId="0" borderId="0" applyFill="0" applyBorder="0" applyAlignment="0"/>
    <xf numFmtId="189" fontId="12" fillId="0" borderId="0" applyFill="0" applyBorder="0" applyAlignment="0"/>
    <xf numFmtId="185" fontId="12" fillId="0" borderId="0" applyFill="0" applyBorder="0" applyAlignment="0"/>
    <xf numFmtId="190" fontId="12" fillId="0" borderId="0" applyFill="0" applyBorder="0" applyAlignment="0"/>
    <xf numFmtId="191" fontId="12" fillId="0" borderId="0" applyFill="0" applyBorder="0" applyAlignment="0"/>
    <xf numFmtId="188" fontId="12" fillId="0" borderId="0" applyFill="0" applyBorder="0" applyAlignment="0"/>
    <xf numFmtId="192" fontId="12" fillId="0" borderId="0" applyFill="0" applyBorder="0" applyAlignment="0"/>
    <xf numFmtId="189" fontId="12" fillId="0" borderId="0" applyFill="0" applyBorder="0" applyAlignment="0"/>
    <xf numFmtId="167" fontId="4" fillId="0" borderId="0" applyFont="0" applyFill="0" applyBorder="0" applyAlignment="0" applyProtection="0"/>
    <xf numFmtId="188" fontId="12" fillId="0" borderId="0" applyFont="0" applyFill="0" applyBorder="0" applyAlignment="0" applyProtection="0"/>
    <xf numFmtId="173" fontId="4" fillId="0" borderId="0" applyFont="0" applyFill="0" applyBorder="0" applyAlignment="0" applyProtection="0"/>
    <xf numFmtId="189" fontId="12" fillId="0" borderId="0" applyFont="0" applyFill="0" applyBorder="0" applyAlignment="0" applyProtection="0"/>
    <xf numFmtId="14" fontId="5" fillId="0" borderId="0" applyFill="0" applyBorder="0" applyAlignment="0"/>
    <xf numFmtId="14" fontId="4" fillId="0" borderId="0" applyFont="0" applyFill="0" applyBorder="0" applyAlignment="0" applyProtection="0"/>
    <xf numFmtId="38" fontId="13" fillId="0" borderId="2">
      <alignment vertical="center"/>
    </xf>
    <xf numFmtId="174" fontId="4" fillId="0" borderId="1" applyFont="0" applyFill="0" applyBorder="0" applyAlignment="0" applyProtection="0"/>
    <xf numFmtId="188" fontId="12" fillId="0" borderId="0" applyFill="0" applyBorder="0" applyAlignment="0"/>
    <xf numFmtId="189" fontId="12" fillId="0" borderId="0" applyFill="0" applyBorder="0" applyAlignment="0"/>
    <xf numFmtId="188" fontId="12" fillId="0" borderId="0" applyFill="0" applyBorder="0" applyAlignment="0"/>
    <xf numFmtId="192" fontId="12" fillId="0" borderId="0" applyFill="0" applyBorder="0" applyAlignment="0"/>
    <xf numFmtId="189" fontId="12" fillId="0" borderId="0" applyFill="0" applyBorder="0" applyAlignment="0"/>
    <xf numFmtId="184" fontId="6" fillId="0" borderId="0" applyFont="0" applyFill="0" applyBorder="0" applyAlignment="0" applyProtection="0">
      <protection locked="0"/>
    </xf>
    <xf numFmtId="175" fontId="4" fillId="0" borderId="1" applyFont="0" applyFill="0" applyBorder="0" applyAlignment="0" applyProtection="0"/>
    <xf numFmtId="38" fontId="10" fillId="3" borderId="0" applyNumberFormat="0" applyBorder="0" applyAlignment="0" applyProtection="0"/>
    <xf numFmtId="0" fontId="14" fillId="0" borderId="3" applyNumberFormat="0" applyAlignment="0" applyProtection="0">
      <alignment horizontal="left" vertical="center"/>
    </xf>
    <xf numFmtId="0" fontId="14" fillId="0" borderId="4">
      <alignment horizontal="left" vertical="center"/>
    </xf>
    <xf numFmtId="10" fontId="10" fillId="4" borderId="1" applyNumberFormat="0" applyBorder="0" applyAlignment="0" applyProtection="0"/>
    <xf numFmtId="176" fontId="4" fillId="0" borderId="1" applyFont="0" applyFill="0" applyBorder="0" applyAlignment="0" applyProtection="0"/>
    <xf numFmtId="188" fontId="12" fillId="0" borderId="0" applyFill="0" applyBorder="0" applyAlignment="0"/>
    <xf numFmtId="189" fontId="12" fillId="0" borderId="0" applyFill="0" applyBorder="0" applyAlignment="0"/>
    <xf numFmtId="188" fontId="12" fillId="0" borderId="0" applyFill="0" applyBorder="0" applyAlignment="0"/>
    <xf numFmtId="192" fontId="12" fillId="0" borderId="0" applyFill="0" applyBorder="0" applyAlignment="0"/>
    <xf numFmtId="189" fontId="12" fillId="0" borderId="0" applyFill="0" applyBorder="0" applyAlignment="0"/>
    <xf numFmtId="168" fontId="4" fillId="0" borderId="0" applyFont="0" applyFill="0" applyBorder="0" applyAlignment="0" applyProtection="0"/>
    <xf numFmtId="187" fontId="15" fillId="0" borderId="0"/>
    <xf numFmtId="186" fontId="16" fillId="0" borderId="0"/>
    <xf numFmtId="181" fontId="6" fillId="0" borderId="5" applyFont="0" applyFill="0" applyBorder="0" applyAlignment="0" applyProtection="0">
      <protection locked="0"/>
    </xf>
    <xf numFmtId="0" fontId="5" fillId="2" borderId="0">
      <alignment horizontal="right"/>
    </xf>
    <xf numFmtId="0" fontId="17" fillId="5" borderId="0"/>
    <xf numFmtId="0" fontId="18" fillId="6" borderId="0"/>
    <xf numFmtId="0" fontId="19" fillId="2" borderId="0">
      <alignment horizontal="centerContinuous"/>
    </xf>
    <xf numFmtId="169" fontId="4" fillId="0" borderId="0" applyFont="0" applyFill="0" applyBorder="0" applyAlignment="0" applyProtection="0"/>
    <xf numFmtId="191" fontId="12" fillId="0" borderId="0" applyFont="0" applyFill="0" applyBorder="0" applyAlignment="0" applyProtection="0"/>
    <xf numFmtId="195" fontId="7" fillId="0" borderId="0" applyFont="0" applyFill="0" applyBorder="0" applyAlignment="0" applyProtection="0"/>
    <xf numFmtId="10" fontId="7" fillId="0" borderId="0" applyFont="0" applyFill="0" applyBorder="0" applyAlignment="0" applyProtection="0"/>
    <xf numFmtId="179" fontId="6" fillId="0" borderId="5" applyFont="0" applyFill="0" applyBorder="0" applyAlignment="0" applyProtection="0">
      <protection locked="0"/>
    </xf>
    <xf numFmtId="188" fontId="12" fillId="0" borderId="0" applyFill="0" applyBorder="0" applyAlignment="0"/>
    <xf numFmtId="189" fontId="12" fillId="0" borderId="0" applyFill="0" applyBorder="0" applyAlignment="0"/>
    <xf numFmtId="188" fontId="12" fillId="0" borderId="0" applyFill="0" applyBorder="0" applyAlignment="0"/>
    <xf numFmtId="192" fontId="12" fillId="0" borderId="0" applyFill="0" applyBorder="0" applyAlignment="0"/>
    <xf numFmtId="189" fontId="12" fillId="0" borderId="0" applyFill="0" applyBorder="0" applyAlignment="0"/>
    <xf numFmtId="177" fontId="4" fillId="0" borderId="1" applyFont="0" applyFill="0" applyBorder="0" applyAlignment="0" applyProtection="0"/>
    <xf numFmtId="49" fontId="5" fillId="0" borderId="0" applyFill="0" applyBorder="0" applyAlignment="0"/>
    <xf numFmtId="193" fontId="12" fillId="0" borderId="0" applyFill="0" applyBorder="0" applyAlignment="0"/>
    <xf numFmtId="194" fontId="7" fillId="0" borderId="0" applyFill="0" applyBorder="0" applyAlignment="0"/>
    <xf numFmtId="180" fontId="4" fillId="0" borderId="0" applyFont="0" applyFill="0" applyBorder="0" applyAlignment="0" applyProtection="0"/>
    <xf numFmtId="1" fontId="11" fillId="0" borderId="0" applyFill="0" applyBorder="0">
      <alignment horizontal="center"/>
    </xf>
    <xf numFmtId="0" fontId="3" fillId="0" borderId="0"/>
    <xf numFmtId="166" fontId="3" fillId="0" borderId="0" applyFont="0" applyFill="0" applyBorder="0" applyAlignment="0" applyProtection="0"/>
    <xf numFmtId="165" fontId="3" fillId="0" borderId="0" applyFont="0" applyFill="0" applyBorder="0" applyAlignment="0" applyProtection="0"/>
    <xf numFmtId="0" fontId="6" fillId="0" borderId="0"/>
    <xf numFmtId="9"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70" fontId="6" fillId="0" borderId="0">
      <protection locked="0"/>
    </xf>
    <xf numFmtId="9" fontId="6" fillId="0" borderId="0" applyFont="0" applyFill="0" applyBorder="0" applyAlignment="0" applyProtection="0"/>
    <xf numFmtId="0" fontId="6" fillId="0" borderId="0"/>
    <xf numFmtId="165" fontId="6" fillId="0" borderId="0" applyFont="0" applyFill="0" applyBorder="0" applyAlignment="0" applyProtection="0"/>
    <xf numFmtId="0" fontId="6" fillId="0" borderId="0"/>
    <xf numFmtId="9"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xf numFmtId="173" fontId="4" fillId="0" borderId="0" applyFont="0" applyFill="0" applyBorder="0" applyAlignment="0" applyProtection="0"/>
    <xf numFmtId="0" fontId="6" fillId="0" borderId="0"/>
    <xf numFmtId="165" fontId="6" fillId="0" borderId="0" applyFont="0" applyFill="0" applyBorder="0" applyAlignment="0" applyProtection="0"/>
    <xf numFmtId="166"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9" fontId="4"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9"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70" fontId="6" fillId="0" borderId="0">
      <protection locked="0"/>
    </xf>
    <xf numFmtId="0" fontId="6" fillId="0" borderId="0"/>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69" fontId="4" fillId="0" borderId="0" applyFont="0" applyFill="0" applyBorder="0" applyAlignment="0" applyProtection="0"/>
    <xf numFmtId="170" fontId="6" fillId="0" borderId="0">
      <protection locked="0"/>
    </xf>
    <xf numFmtId="170" fontId="6" fillId="0" borderId="0">
      <protection locked="0"/>
    </xf>
    <xf numFmtId="170" fontId="6" fillId="0" borderId="0">
      <protection locked="0"/>
    </xf>
    <xf numFmtId="170" fontId="6" fillId="0" borderId="0">
      <protection locked="0"/>
    </xf>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0" fontId="6" fillId="0" borderId="0">
      <protection locked="0"/>
    </xf>
    <xf numFmtId="170" fontId="6" fillId="0" borderId="0">
      <protection locked="0"/>
    </xf>
    <xf numFmtId="173"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67" fontId="4" fillId="0" borderId="0" applyFont="0" applyFill="0" applyBorder="0" applyAlignment="0" applyProtection="0"/>
    <xf numFmtId="173" fontId="4" fillId="0" borderId="0" applyFont="0" applyFill="0" applyBorder="0" applyAlignment="0" applyProtection="0"/>
    <xf numFmtId="170" fontId="6" fillId="0" borderId="0">
      <protection locked="0"/>
    </xf>
    <xf numFmtId="170" fontId="6" fillId="0" borderId="0">
      <protection locked="0"/>
    </xf>
    <xf numFmtId="173" fontId="4" fillId="0" borderId="0" applyFont="0" applyFill="0" applyBorder="0" applyAlignment="0" applyProtection="0"/>
    <xf numFmtId="173" fontId="4" fillId="0" borderId="0" applyFont="0" applyFill="0" applyBorder="0" applyAlignment="0" applyProtection="0"/>
    <xf numFmtId="170" fontId="6" fillId="0" borderId="0">
      <protection locked="0"/>
    </xf>
    <xf numFmtId="170" fontId="6" fillId="0" borderId="0">
      <protection locked="0"/>
    </xf>
    <xf numFmtId="170" fontId="6" fillId="0" borderId="0">
      <protection locked="0"/>
    </xf>
    <xf numFmtId="167"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70" fontId="6" fillId="0" borderId="0">
      <protection locked="0"/>
    </xf>
    <xf numFmtId="167" fontId="4" fillId="0" borderId="0" applyFont="0" applyFill="0" applyBorder="0" applyAlignment="0" applyProtection="0"/>
    <xf numFmtId="170" fontId="6" fillId="0" borderId="0">
      <protection locked="0"/>
    </xf>
    <xf numFmtId="170" fontId="6" fillId="0" borderId="0">
      <protection locked="0"/>
    </xf>
    <xf numFmtId="166" fontId="2" fillId="0" borderId="0" applyFont="0" applyFill="0" applyBorder="0" applyAlignment="0" applyProtection="0"/>
    <xf numFmtId="170" fontId="6" fillId="0" borderId="0">
      <protection locked="0"/>
    </xf>
    <xf numFmtId="0" fontId="2" fillId="0" borderId="0"/>
    <xf numFmtId="0" fontId="2" fillId="0" borderId="0"/>
    <xf numFmtId="0" fontId="2" fillId="0" borderId="0"/>
    <xf numFmtId="170" fontId="6" fillId="0" borderId="0">
      <protection locked="0"/>
    </xf>
    <xf numFmtId="0" fontId="2" fillId="0" borderId="0"/>
    <xf numFmtId="166" fontId="2" fillId="0" borderId="0" applyFont="0" applyFill="0" applyBorder="0" applyAlignment="0" applyProtection="0"/>
    <xf numFmtId="9" fontId="2" fillId="0" borderId="0" applyFont="0" applyFill="0" applyBorder="0" applyAlignment="0" applyProtection="0"/>
    <xf numFmtId="0" fontId="2" fillId="0" borderId="0"/>
    <xf numFmtId="166" fontId="6" fillId="0" borderId="0" applyFont="0" applyFill="0" applyBorder="0" applyAlignment="0" applyProtection="0"/>
    <xf numFmtId="0" fontId="6" fillId="0" borderId="0"/>
    <xf numFmtId="9"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0" fontId="6" fillId="0" borderId="0"/>
    <xf numFmtId="9"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0" fontId="6" fillId="0" borderId="0"/>
    <xf numFmtId="165"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166" fontId="6" fillId="0" borderId="0" applyFont="0" applyFill="0" applyBorder="0" applyAlignment="0" applyProtection="0"/>
    <xf numFmtId="165"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166" fontId="6" fillId="0" borderId="0" applyFont="0" applyFill="0" applyBorder="0" applyAlignment="0" applyProtection="0"/>
    <xf numFmtId="0" fontId="6" fillId="0" borderId="0"/>
    <xf numFmtId="166" fontId="6" fillId="0" borderId="0" applyFont="0" applyFill="0" applyBorder="0" applyAlignment="0" applyProtection="0"/>
    <xf numFmtId="165" fontId="6" fillId="0" borderId="0" applyFont="0" applyFill="0" applyBorder="0" applyAlignment="0" applyProtection="0"/>
    <xf numFmtId="0" fontId="6" fillId="0" borderId="0"/>
    <xf numFmtId="165" fontId="6" fillId="0" borderId="0" applyFont="0" applyFill="0" applyBorder="0" applyAlignment="0" applyProtection="0"/>
    <xf numFmtId="165" fontId="6" fillId="0" borderId="0" applyFont="0" applyFill="0" applyBorder="0" applyAlignment="0" applyProtection="0"/>
    <xf numFmtId="9" fontId="6" fillId="0" borderId="0" applyFont="0" applyFill="0" applyBorder="0" applyAlignment="0" applyProtection="0"/>
    <xf numFmtId="0" fontId="6" fillId="0" borderId="0"/>
    <xf numFmtId="165" fontId="6" fillId="0" borderId="0" applyFont="0" applyFill="0" applyBorder="0" applyAlignment="0" applyProtection="0"/>
    <xf numFmtId="166" fontId="6" fillId="0" borderId="0" applyFont="0" applyFill="0" applyBorder="0" applyAlignment="0" applyProtection="0"/>
    <xf numFmtId="0" fontId="6" fillId="0" borderId="0"/>
    <xf numFmtId="0" fontId="6" fillId="0" borderId="0"/>
    <xf numFmtId="0" fontId="1" fillId="0" borderId="0"/>
    <xf numFmtId="166"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0" fontId="1" fillId="0" borderId="0"/>
    <xf numFmtId="0" fontId="1" fillId="0" borderId="0"/>
    <xf numFmtId="0" fontId="1" fillId="0" borderId="0"/>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cellStyleXfs>
  <cellXfs count="278">
    <xf numFmtId="170" fontId="0" fillId="0" borderId="0" xfId="0">
      <protection locked="0"/>
    </xf>
    <xf numFmtId="170" fontId="0" fillId="7" borderId="0" xfId="0" applyFill="1">
      <protection locked="0"/>
    </xf>
    <xf numFmtId="170" fontId="0" fillId="7" borderId="0" xfId="0" applyFill="1" applyAlignment="1">
      <alignment wrapText="1"/>
      <protection locked="0"/>
    </xf>
    <xf numFmtId="182" fontId="0" fillId="7" borderId="0" xfId="16" applyNumberFormat="1" applyFont="1" applyFill="1" applyBorder="1" applyProtection="1">
      <protection locked="0"/>
    </xf>
    <xf numFmtId="170" fontId="9" fillId="7" borderId="0" xfId="0" applyFont="1" applyFill="1" applyAlignment="1">
      <alignment horizontal="center" vertical="top" wrapText="1"/>
      <protection locked="0"/>
    </xf>
    <xf numFmtId="170" fontId="9" fillId="7" borderId="0" xfId="0" applyFont="1" applyFill="1" applyAlignment="1">
      <alignment horizontal="center" vertical="top"/>
      <protection locked="0"/>
    </xf>
    <xf numFmtId="170" fontId="0" fillId="7" borderId="0" xfId="0" applyFill="1" applyAlignment="1">
      <alignment vertical="top" wrapText="1"/>
      <protection locked="0"/>
    </xf>
    <xf numFmtId="170" fontId="0" fillId="7" borderId="0" xfId="0" applyFill="1" applyAlignment="1">
      <alignment horizontal="center"/>
      <protection locked="0"/>
    </xf>
    <xf numFmtId="170" fontId="0" fillId="7" borderId="8" xfId="0" applyFill="1" applyBorder="1">
      <protection locked="0"/>
    </xf>
    <xf numFmtId="173" fontId="0" fillId="7" borderId="0" xfId="18" applyFont="1" applyFill="1" applyBorder="1" applyProtection="1">
      <protection locked="0"/>
    </xf>
    <xf numFmtId="170" fontId="9" fillId="7" borderId="8" xfId="0" applyFont="1" applyFill="1" applyBorder="1">
      <protection locked="0"/>
    </xf>
    <xf numFmtId="170" fontId="0" fillId="7" borderId="0" xfId="0" applyFill="1" applyAlignment="1">
      <alignment horizontal="left" indent="2"/>
      <protection locked="0"/>
    </xf>
    <xf numFmtId="170" fontId="0" fillId="7" borderId="0" xfId="0" applyFill="1" applyAlignment="1">
      <alignment horizontal="left" indent="3"/>
      <protection locked="0"/>
    </xf>
    <xf numFmtId="170" fontId="7" fillId="7" borderId="0" xfId="0" applyFont="1" applyFill="1">
      <protection locked="0"/>
    </xf>
    <xf numFmtId="170" fontId="9" fillId="7" borderId="0" xfId="0" applyFont="1" applyFill="1">
      <protection locked="0"/>
    </xf>
    <xf numFmtId="170" fontId="9" fillId="7" borderId="0" xfId="0" applyFont="1" applyFill="1" applyAlignment="1">
      <alignment horizontal="center"/>
      <protection locked="0"/>
    </xf>
    <xf numFmtId="170" fontId="0" fillId="7" borderId="0" xfId="0" applyFill="1" applyAlignment="1">
      <alignment horizontal="left" wrapText="1" indent="4"/>
      <protection locked="0"/>
    </xf>
    <xf numFmtId="170" fontId="9" fillId="7" borderId="0" xfId="0" applyFont="1" applyFill="1" applyAlignment="1">
      <alignment horizontal="center" wrapText="1"/>
      <protection locked="0"/>
    </xf>
    <xf numFmtId="170" fontId="9" fillId="7" borderId="8" xfId="0" applyFont="1" applyFill="1" applyBorder="1" applyAlignment="1">
      <alignment wrapText="1"/>
      <protection locked="0"/>
    </xf>
    <xf numFmtId="170" fontId="9" fillId="7" borderId="0" xfId="0" applyFont="1" applyFill="1" applyAlignment="1">
      <alignment horizontal="left"/>
      <protection locked="0"/>
    </xf>
    <xf numFmtId="170" fontId="9" fillId="7" borderId="0" xfId="0" applyFont="1" applyFill="1" applyAlignment="1">
      <alignment wrapText="1"/>
      <protection locked="0"/>
    </xf>
    <xf numFmtId="170" fontId="0" fillId="7" borderId="8" xfId="0" applyFill="1" applyBorder="1" applyAlignment="1">
      <alignment horizontal="left" indent="2"/>
      <protection locked="0"/>
    </xf>
    <xf numFmtId="170" fontId="0" fillId="7" borderId="6" xfId="0" applyFill="1" applyBorder="1" applyAlignment="1">
      <alignment horizontal="center"/>
      <protection locked="0"/>
    </xf>
    <xf numFmtId="170" fontId="9" fillId="7" borderId="6" xfId="0" applyFont="1" applyFill="1" applyBorder="1" applyAlignment="1">
      <alignment horizontal="center"/>
      <protection locked="0"/>
    </xf>
    <xf numFmtId="170" fontId="8" fillId="7" borderId="8" xfId="0" applyFont="1" applyFill="1" applyBorder="1" applyAlignment="1">
      <alignment wrapText="1"/>
      <protection locked="0"/>
    </xf>
    <xf numFmtId="170" fontId="9" fillId="7" borderId="8" xfId="0" applyFont="1" applyFill="1" applyBorder="1" applyAlignment="1">
      <alignment horizontal="center"/>
      <protection locked="0"/>
    </xf>
    <xf numFmtId="183" fontId="0" fillId="7" borderId="5" xfId="0" applyNumberFormat="1" applyFill="1" applyBorder="1">
      <protection locked="0"/>
    </xf>
    <xf numFmtId="183" fontId="0" fillId="7" borderId="0" xfId="0" applyNumberFormat="1" applyFill="1">
      <protection locked="0"/>
    </xf>
    <xf numFmtId="183" fontId="0" fillId="7" borderId="6" xfId="0" applyNumberFormat="1" applyFill="1" applyBorder="1">
      <protection locked="0"/>
    </xf>
    <xf numFmtId="196" fontId="0" fillId="7" borderId="5" xfId="0" applyNumberFormat="1" applyFill="1" applyBorder="1">
      <protection locked="0"/>
    </xf>
    <xf numFmtId="196" fontId="0" fillId="7" borderId="0" xfId="0" applyNumberFormat="1" applyFill="1">
      <protection locked="0"/>
    </xf>
    <xf numFmtId="182" fontId="0" fillId="7" borderId="5" xfId="16" applyNumberFormat="1" applyFont="1" applyFill="1" applyBorder="1" applyProtection="1">
      <protection locked="0"/>
    </xf>
    <xf numFmtId="170" fontId="9" fillId="7" borderId="11" xfId="0" applyFont="1" applyFill="1" applyBorder="1" applyAlignment="1">
      <alignment horizontal="center"/>
      <protection locked="0"/>
    </xf>
    <xf numFmtId="182" fontId="0" fillId="7" borderId="11" xfId="16" applyNumberFormat="1" applyFont="1" applyFill="1" applyBorder="1" applyProtection="1">
      <protection locked="0"/>
    </xf>
    <xf numFmtId="197" fontId="0" fillId="7" borderId="8" xfId="0" applyNumberFormat="1" applyFill="1" applyBorder="1" applyAlignment="1">
      <alignment horizontal="center"/>
      <protection locked="0"/>
    </xf>
    <xf numFmtId="170" fontId="0" fillId="7" borderId="0" xfId="0" applyFill="1" applyAlignment="1">
      <alignment horizontal="left" indent="1"/>
      <protection locked="0"/>
    </xf>
    <xf numFmtId="182" fontId="0" fillId="7" borderId="5" xfId="0" applyNumberFormat="1" applyFill="1" applyBorder="1">
      <protection locked="0"/>
    </xf>
    <xf numFmtId="170" fontId="0" fillId="7" borderId="0" xfId="0" applyFill="1" applyAlignment="1">
      <alignment horizontal="center" wrapText="1"/>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ill="1" applyBorder="1">
      <protection locked="0"/>
    </xf>
    <xf numFmtId="183" fontId="0" fillId="7" borderId="12" xfId="0" applyNumberFormat="1" applyFill="1" applyBorder="1">
      <protection locked="0"/>
    </xf>
    <xf numFmtId="170" fontId="9" fillId="7" borderId="0" xfId="0" applyFont="1" applyFill="1" applyAlignment="1">
      <alignment horizontal="left" wrapText="1" indent="4"/>
      <protection locked="0"/>
    </xf>
    <xf numFmtId="196" fontId="0" fillId="7" borderId="12" xfId="0" applyNumberFormat="1" applyFill="1" applyBorder="1">
      <protection locked="0"/>
    </xf>
    <xf numFmtId="49" fontId="0" fillId="7" borderId="0" xfId="0" applyNumberFormat="1" applyFill="1" applyAlignment="1">
      <alignment horizontal="left" vertical="top" wrapText="1"/>
      <protection locked="0"/>
    </xf>
    <xf numFmtId="49" fontId="0" fillId="0" borderId="0" xfId="0" applyNumberFormat="1" applyAlignment="1">
      <alignment horizontal="left" vertical="top" wrapText="1"/>
      <protection locked="0"/>
    </xf>
    <xf numFmtId="0" fontId="0" fillId="7" borderId="0" xfId="0" applyNumberFormat="1" applyFill="1" applyAlignment="1">
      <alignment vertical="top" wrapText="1"/>
      <protection locked="0"/>
    </xf>
    <xf numFmtId="170" fontId="0" fillId="7" borderId="0" xfId="0" applyFill="1" applyAlignment="1">
      <alignment horizontal="right"/>
      <protection locked="0"/>
    </xf>
    <xf numFmtId="170" fontId="9" fillId="7" borderId="0" xfId="0" quotePrefix="1" applyFont="1" applyFill="1" applyAlignment="1">
      <alignment horizontal="center"/>
      <protection locked="0"/>
    </xf>
    <xf numFmtId="167" fontId="0" fillId="7" borderId="0" xfId="16" applyFont="1" applyFill="1" applyBorder="1" applyProtection="1">
      <protection locked="0"/>
    </xf>
    <xf numFmtId="167" fontId="0" fillId="7" borderId="5" xfId="16" applyFont="1" applyFill="1" applyBorder="1" applyProtection="1">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8" fontId="0" fillId="7" borderId="0" xfId="0" applyNumberFormat="1" applyFill="1">
      <protection locked="0"/>
    </xf>
    <xf numFmtId="183" fontId="0" fillId="7" borderId="14" xfId="0" applyNumberForma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98" fontId="9" fillId="7" borderId="1" xfId="0" applyNumberFormat="1" applyFont="1" applyFill="1" applyBorder="1" applyAlignment="1">
      <alignment horizontal="center"/>
      <protection locked="0"/>
    </xf>
    <xf numFmtId="198" fontId="9" fillId="7" borderId="5" xfId="0" applyNumberFormat="1" applyFont="1" applyFill="1" applyBorder="1">
      <protection locked="0"/>
    </xf>
    <xf numFmtId="198" fontId="0" fillId="7" borderId="0" xfId="0" applyNumberFormat="1" applyFill="1">
      <protection locked="0"/>
    </xf>
    <xf numFmtId="198" fontId="0" fillId="7" borderId="12" xfId="0" applyNumberFormat="1" applyFill="1" applyBorder="1">
      <protection locked="0"/>
    </xf>
    <xf numFmtId="198" fontId="0" fillId="7" borderId="5" xfId="0" applyNumberFormat="1" applyFill="1" applyBorder="1">
      <protection locked="0"/>
    </xf>
    <xf numFmtId="198" fontId="0" fillId="7" borderId="7" xfId="0" applyNumberFormat="1" applyFill="1" applyBorder="1">
      <protection locked="0"/>
    </xf>
    <xf numFmtId="198" fontId="0" fillId="7" borderId="5" xfId="16" applyNumberFormat="1" applyFont="1" applyFill="1" applyBorder="1" applyProtection="1">
      <protection locked="0"/>
    </xf>
    <xf numFmtId="198" fontId="9" fillId="7" borderId="5" xfId="16" applyNumberFormat="1" applyFont="1" applyFill="1" applyBorder="1" applyProtection="1">
      <protection locked="0"/>
    </xf>
    <xf numFmtId="198" fontId="9" fillId="7" borderId="14" xfId="0" applyNumberFormat="1" applyFont="1" applyFill="1" applyBorder="1">
      <protection locked="0"/>
    </xf>
    <xf numFmtId="198" fontId="0" fillId="7" borderId="7" xfId="18" applyNumberFormat="1" applyFont="1" applyFill="1" applyBorder="1" applyProtection="1">
      <protection locked="0"/>
    </xf>
    <xf numFmtId="198" fontId="0" fillId="7" borderId="8" xfId="0" applyNumberFormat="1" applyFill="1" applyBorder="1">
      <protection locked="0"/>
    </xf>
    <xf numFmtId="198" fontId="0" fillId="7" borderId="13" xfId="0" applyNumberFormat="1" applyFill="1" applyBorder="1">
      <protection locked="0"/>
    </xf>
    <xf numFmtId="198" fontId="9" fillId="7" borderId="0" xfId="0" applyNumberFormat="1" applyFont="1" applyFill="1" applyAlignment="1">
      <alignment horizontal="center"/>
      <protection locked="0"/>
    </xf>
    <xf numFmtId="198" fontId="9" fillId="7" borderId="7" xfId="0" applyNumberFormat="1" applyFont="1" applyFill="1" applyBorder="1" applyAlignment="1">
      <alignment horizontal="center"/>
      <protection locked="0"/>
    </xf>
    <xf numFmtId="198" fontId="0" fillId="7" borderId="7" xfId="16" applyNumberFormat="1" applyFont="1" applyFill="1" applyBorder="1" applyAlignment="1" applyProtection="1">
      <alignment horizontal="right"/>
      <protection locked="0"/>
    </xf>
    <xf numFmtId="182" fontId="0" fillId="0" borderId="5" xfId="16" applyNumberFormat="1" applyFont="1" applyFill="1" applyBorder="1" applyProtection="1">
      <protection locked="0"/>
    </xf>
    <xf numFmtId="182" fontId="0" fillId="0" borderId="0" xfId="16" applyNumberFormat="1" applyFont="1" applyFill="1" applyBorder="1" applyProtection="1">
      <protection locked="0"/>
    </xf>
    <xf numFmtId="182" fontId="0" fillId="0" borderId="12" xfId="16" applyNumberFormat="1" applyFont="1" applyFill="1" applyBorder="1" applyProtection="1">
      <protection locked="0"/>
    </xf>
    <xf numFmtId="198" fontId="0" fillId="0" borderId="5" xfId="0" applyNumberFormat="1" applyBorder="1">
      <protection locked="0"/>
    </xf>
    <xf numFmtId="198" fontId="0" fillId="0" borderId="0" xfId="0" applyNumberFormat="1">
      <protection locked="0"/>
    </xf>
    <xf numFmtId="198" fontId="0" fillId="0" borderId="12" xfId="0" applyNumberFormat="1" applyBorder="1">
      <protection locked="0"/>
    </xf>
    <xf numFmtId="182" fontId="0" fillId="0" borderId="7" xfId="16" applyNumberFormat="1" applyFont="1" applyFill="1" applyBorder="1" applyProtection="1">
      <protection locked="0"/>
    </xf>
    <xf numFmtId="182" fontId="0" fillId="0" borderId="8" xfId="16" applyNumberFormat="1" applyFont="1" applyFill="1" applyBorder="1" applyProtection="1">
      <protection locked="0"/>
    </xf>
    <xf numFmtId="170" fontId="9" fillId="0" borderId="0" xfId="0" applyFont="1" applyAlignment="1">
      <alignment horizontal="left" wrapText="1"/>
      <protection locked="0"/>
    </xf>
    <xf numFmtId="170" fontId="9" fillId="0" borderId="8" xfId="0" applyFont="1" applyBorder="1" applyAlignment="1">
      <alignment horizontal="left" wrapText="1"/>
      <protection locked="0"/>
    </xf>
    <xf numFmtId="169" fontId="0" fillId="0" borderId="0" xfId="49" applyFont="1" applyFill="1" applyBorder="1" applyProtection="1">
      <protection locked="0"/>
    </xf>
    <xf numFmtId="173" fontId="0" fillId="0" borderId="0" xfId="18" applyFont="1" applyFill="1" applyBorder="1" applyProtection="1">
      <protection locked="0"/>
    </xf>
    <xf numFmtId="198" fontId="9" fillId="0" borderId="6" xfId="0" applyNumberFormat="1" applyFont="1" applyBorder="1">
      <protection locked="0"/>
    </xf>
    <xf numFmtId="198" fontId="9" fillId="0" borderId="15" xfId="0" applyNumberFormat="1" applyFont="1" applyBorder="1">
      <protection locked="0"/>
    </xf>
    <xf numFmtId="198" fontId="9" fillId="0" borderId="0" xfId="0" applyNumberFormat="1" applyFont="1">
      <protection locked="0"/>
    </xf>
    <xf numFmtId="198" fontId="0" fillId="0" borderId="8" xfId="0" applyNumberFormat="1" applyBorder="1">
      <protection locked="0"/>
    </xf>
    <xf numFmtId="196" fontId="0" fillId="0" borderId="0" xfId="0" applyNumberFormat="1">
      <protection locked="0"/>
    </xf>
    <xf numFmtId="198" fontId="0" fillId="0" borderId="0" xfId="16" applyNumberFormat="1" applyFont="1" applyFill="1" applyBorder="1" applyProtection="1">
      <protection locked="0"/>
    </xf>
    <xf numFmtId="198" fontId="0" fillId="0" borderId="15" xfId="0" applyNumberFormat="1" applyBorder="1">
      <protection locked="0"/>
    </xf>
    <xf numFmtId="198" fontId="9" fillId="0" borderId="0" xfId="16" applyNumberFormat="1" applyFont="1" applyFill="1" applyBorder="1" applyProtection="1">
      <protection locked="0"/>
    </xf>
    <xf numFmtId="183" fontId="0" fillId="0" borderId="0" xfId="0" applyNumberFormat="1">
      <protection locked="0"/>
    </xf>
    <xf numFmtId="183" fontId="0" fillId="0" borderId="15" xfId="0" applyNumberFormat="1" applyBorder="1">
      <protection locked="0"/>
    </xf>
    <xf numFmtId="182" fontId="0" fillId="0" borderId="0" xfId="0" applyNumberFormat="1">
      <protection locked="0"/>
    </xf>
    <xf numFmtId="198" fontId="0" fillId="0" borderId="8" xfId="16" applyNumberFormat="1" applyFont="1" applyFill="1" applyBorder="1" applyAlignment="1" applyProtection="1">
      <alignment horizontal="right"/>
      <protection locked="0"/>
    </xf>
    <xf numFmtId="198" fontId="0" fillId="0" borderId="8" xfId="18" applyNumberFormat="1" applyFont="1" applyFill="1" applyBorder="1" applyProtection="1">
      <protection locked="0"/>
    </xf>
    <xf numFmtId="170" fontId="9" fillId="7" borderId="15" xfId="0" applyFont="1" applyFill="1" applyBorder="1">
      <protection locked="0"/>
    </xf>
    <xf numFmtId="198" fontId="0" fillId="7" borderId="15" xfId="0" applyNumberFormat="1" applyFill="1" applyBorder="1">
      <protection locked="0"/>
    </xf>
    <xf numFmtId="170" fontId="0" fillId="0" borderId="15" xfId="0" applyBorder="1">
      <protection locked="0"/>
    </xf>
    <xf numFmtId="170" fontId="0" fillId="7" borderId="7" xfId="0" applyFill="1" applyBorder="1">
      <protection locked="0"/>
    </xf>
    <xf numFmtId="170" fontId="0" fillId="0" borderId="8" xfId="0" applyBorder="1">
      <protection locked="0"/>
    </xf>
    <xf numFmtId="170" fontId="0" fillId="0" borderId="17" xfId="0" applyBorder="1">
      <protection locked="0"/>
    </xf>
    <xf numFmtId="170" fontId="0" fillId="0" borderId="11" xfId="0" applyBorder="1">
      <protection locked="0"/>
    </xf>
    <xf numFmtId="198" fontId="0" fillId="7" borderId="17" xfId="0" applyNumberFormat="1" applyFill="1" applyBorder="1">
      <protection locked="0"/>
    </xf>
    <xf numFmtId="198" fontId="0" fillId="7" borderId="11" xfId="0" applyNumberFormat="1" applyFill="1" applyBorder="1">
      <protection locked="0"/>
    </xf>
    <xf numFmtId="170" fontId="0" fillId="7" borderId="14" xfId="0" applyFill="1" applyBorder="1">
      <protection locked="0"/>
    </xf>
    <xf numFmtId="170" fontId="0" fillId="7" borderId="5" xfId="0" applyFill="1" applyBorder="1">
      <protection locked="0"/>
    </xf>
    <xf numFmtId="167" fontId="0" fillId="0" borderId="0" xfId="16" applyFont="1" applyFill="1" applyBorder="1" applyProtection="1">
      <protection locked="0"/>
    </xf>
    <xf numFmtId="178" fontId="0" fillId="7" borderId="6" xfId="0" applyNumberFormat="1" applyFill="1" applyBorder="1">
      <protection locked="0"/>
    </xf>
    <xf numFmtId="178" fontId="0" fillId="0" borderId="0" xfId="0" applyNumberFormat="1">
      <protection locked="0"/>
    </xf>
    <xf numFmtId="178" fontId="0" fillId="0" borderId="6" xfId="0" applyNumberFormat="1" applyBorder="1">
      <protection locked="0"/>
    </xf>
    <xf numFmtId="170" fontId="9" fillId="0" borderId="0" xfId="0" applyFont="1">
      <protection locked="0"/>
    </xf>
    <xf numFmtId="170" fontId="9" fillId="0" borderId="8" xfId="0" applyFont="1" applyBorder="1" applyAlignment="1">
      <alignment wrapText="1"/>
      <protection locked="0"/>
    </xf>
    <xf numFmtId="170" fontId="9" fillId="0" borderId="15" xfId="0" applyFont="1" applyBorder="1">
      <protection locked="0"/>
    </xf>
    <xf numFmtId="170" fontId="9" fillId="0" borderId="8" xfId="0" applyFont="1" applyBorder="1" applyAlignment="1">
      <alignment horizontal="center"/>
      <protection locked="0"/>
    </xf>
    <xf numFmtId="170" fontId="9" fillId="0" borderId="4" xfId="0" applyFont="1" applyBorder="1" applyAlignment="1">
      <alignment horizontal="center"/>
      <protection locked="0"/>
    </xf>
    <xf numFmtId="169" fontId="0" fillId="0" borderId="12" xfId="49" applyFont="1" applyFill="1" applyBorder="1" applyProtection="1">
      <protection locked="0"/>
    </xf>
    <xf numFmtId="198" fontId="9" fillId="0" borderId="13" xfId="0" applyNumberFormat="1" applyFont="1" applyBorder="1" applyAlignment="1">
      <alignment horizontal="center"/>
      <protection locked="0"/>
    </xf>
    <xf numFmtId="198" fontId="9" fillId="0" borderId="7" xfId="0" applyNumberFormat="1" applyFont="1" applyBorder="1" applyAlignment="1">
      <alignment horizontal="center"/>
      <protection locked="0"/>
    </xf>
    <xf numFmtId="198" fontId="9" fillId="0" borderId="16" xfId="0" applyNumberFormat="1" applyFont="1" applyBorder="1">
      <protection locked="0"/>
    </xf>
    <xf numFmtId="198" fontId="9" fillId="0" borderId="14" xfId="0" applyNumberFormat="1" applyFont="1" applyBorder="1">
      <protection locked="0"/>
    </xf>
    <xf numFmtId="170" fontId="7" fillId="0" borderId="12" xfId="0" applyFont="1" applyBorder="1">
      <protection locked="0"/>
    </xf>
    <xf numFmtId="198" fontId="9" fillId="0" borderId="12" xfId="0" applyNumberFormat="1" applyFont="1" applyBorder="1">
      <protection locked="0"/>
    </xf>
    <xf numFmtId="198" fontId="9" fillId="0" borderId="5" xfId="0" applyNumberFormat="1" applyFont="1" applyBorder="1">
      <protection locked="0"/>
    </xf>
    <xf numFmtId="196" fontId="0" fillId="0" borderId="12" xfId="0" applyNumberFormat="1" applyBorder="1">
      <protection locked="0"/>
    </xf>
    <xf numFmtId="196" fontId="0" fillId="0" borderId="5" xfId="0" applyNumberFormat="1" applyBorder="1">
      <protection locked="0"/>
    </xf>
    <xf numFmtId="198" fontId="0" fillId="0" borderId="12" xfId="16" applyNumberFormat="1" applyFont="1" applyFill="1" applyBorder="1" applyProtection="1">
      <protection locked="0"/>
    </xf>
    <xf numFmtId="198" fontId="0" fillId="0" borderId="5" xfId="16" applyNumberFormat="1" applyFont="1" applyFill="1" applyBorder="1" applyProtection="1">
      <protection locked="0"/>
    </xf>
    <xf numFmtId="182" fontId="0" fillId="0" borderId="13" xfId="16" applyNumberFormat="1" applyFont="1" applyFill="1" applyBorder="1" applyProtection="1">
      <protection locked="0"/>
    </xf>
    <xf numFmtId="183" fontId="0" fillId="0" borderId="12" xfId="0" applyNumberFormat="1" applyBorder="1">
      <protection locked="0"/>
    </xf>
    <xf numFmtId="183" fontId="0" fillId="0" borderId="5" xfId="0" applyNumberFormat="1" applyBorder="1">
      <protection locked="0"/>
    </xf>
    <xf numFmtId="183" fontId="0" fillId="0" borderId="13" xfId="0" applyNumberFormat="1" applyBorder="1">
      <protection locked="0"/>
    </xf>
    <xf numFmtId="183" fontId="0" fillId="0" borderId="7" xfId="0" applyNumberFormat="1" applyBorder="1">
      <protection locked="0"/>
    </xf>
    <xf numFmtId="198" fontId="9" fillId="0" borderId="12" xfId="16" applyNumberFormat="1" applyFont="1" applyFill="1" applyBorder="1" applyProtection="1">
      <protection locked="0"/>
    </xf>
    <xf numFmtId="198" fontId="9" fillId="0" borderId="5" xfId="16" applyNumberFormat="1" applyFont="1" applyFill="1" applyBorder="1" applyProtection="1">
      <protection locked="0"/>
    </xf>
    <xf numFmtId="169" fontId="0" fillId="0" borderId="5" xfId="49" applyFont="1" applyFill="1" applyBorder="1" applyProtection="1">
      <protection locked="0"/>
    </xf>
    <xf numFmtId="173" fontId="0" fillId="0" borderId="12" xfId="18" applyFont="1" applyFill="1" applyBorder="1" applyProtection="1">
      <protection locked="0"/>
    </xf>
    <xf numFmtId="173" fontId="0" fillId="0" borderId="5" xfId="18" applyFont="1" applyFill="1" applyBorder="1" applyProtection="1">
      <protection locked="0"/>
    </xf>
    <xf numFmtId="167" fontId="0" fillId="0" borderId="12" xfId="16" applyFont="1" applyFill="1" applyBorder="1" applyProtection="1">
      <protection locked="0"/>
    </xf>
    <xf numFmtId="167" fontId="0" fillId="0" borderId="5" xfId="16" applyFont="1" applyFill="1" applyBorder="1" applyProtection="1">
      <protection locked="0"/>
    </xf>
    <xf numFmtId="198" fontId="0" fillId="0" borderId="13" xfId="18" applyNumberFormat="1" applyFont="1" applyFill="1" applyBorder="1" applyProtection="1">
      <protection locked="0"/>
    </xf>
    <xf numFmtId="198" fontId="0" fillId="0" borderId="7" xfId="18" applyNumberFormat="1" applyFont="1" applyFill="1" applyBorder="1" applyProtection="1">
      <protection locked="0"/>
    </xf>
    <xf numFmtId="170" fontId="0" fillId="7" borderId="0" xfId="0" applyFill="1" applyAlignment="1">
      <alignment horizontal="left" wrapText="1"/>
      <protection locked="0"/>
    </xf>
    <xf numFmtId="167" fontId="0" fillId="0" borderId="6" xfId="16" applyFont="1" applyFill="1" applyBorder="1" applyProtection="1">
      <protection locked="0"/>
    </xf>
    <xf numFmtId="197" fontId="0" fillId="7" borderId="13" xfId="0" applyNumberFormat="1" applyFill="1" applyBorder="1" applyAlignment="1">
      <alignment horizontal="center"/>
      <protection locked="0"/>
    </xf>
    <xf numFmtId="183" fontId="0" fillId="0" borderId="11" xfId="0" applyNumberFormat="1" applyBorder="1">
      <protection locked="0"/>
    </xf>
    <xf numFmtId="182" fontId="0" fillId="0" borderId="11" xfId="16" applyNumberFormat="1" applyFont="1" applyFill="1" applyBorder="1" applyProtection="1">
      <protection locked="0"/>
    </xf>
    <xf numFmtId="170" fontId="0" fillId="0" borderId="14" xfId="0" applyBorder="1">
      <protection locked="0"/>
    </xf>
    <xf numFmtId="178" fontId="0" fillId="0" borderId="5" xfId="0" applyNumberFormat="1" applyBorder="1">
      <protection locked="0"/>
    </xf>
    <xf numFmtId="170" fontId="0" fillId="0" borderId="7" xfId="0" applyBorder="1">
      <protection locked="0"/>
    </xf>
    <xf numFmtId="198" fontId="0" fillId="0" borderId="16" xfId="0" applyNumberFormat="1" applyBorder="1">
      <protection locked="0"/>
    </xf>
    <xf numFmtId="170" fontId="9" fillId="7" borderId="11" xfId="0" applyFont="1" applyFill="1" applyBorder="1" applyAlignment="1">
      <alignment horizontal="center" wrapText="1"/>
      <protection locked="0"/>
    </xf>
    <xf numFmtId="170" fontId="0" fillId="7" borderId="15" xfId="0" applyFill="1" applyBorder="1" applyAlignment="1">
      <alignment horizontal="left" indent="4"/>
      <protection locked="0"/>
    </xf>
    <xf numFmtId="170" fontId="0" fillId="7" borderId="15" xfId="0" applyFill="1" applyBorder="1" applyAlignment="1">
      <alignment horizontal="center"/>
      <protection locked="0"/>
    </xf>
    <xf numFmtId="198" fontId="0" fillId="7" borderId="14" xfId="0" applyNumberFormat="1" applyFill="1" applyBorder="1">
      <protection locked="0"/>
    </xf>
    <xf numFmtId="183" fontId="0" fillId="7" borderId="17" xfId="0" applyNumberFormat="1" applyFill="1" applyBorder="1">
      <protection locked="0"/>
    </xf>
    <xf numFmtId="198" fontId="0" fillId="7" borderId="16" xfId="0" applyNumberFormat="1" applyFill="1" applyBorder="1">
      <protection locked="0"/>
    </xf>
    <xf numFmtId="183" fontId="0" fillId="7" borderId="15" xfId="0" applyNumberFormat="1" applyFill="1" applyBorder="1">
      <protection locked="0"/>
    </xf>
    <xf numFmtId="198" fontId="0" fillId="0" borderId="14" xfId="0" applyNumberFormat="1" applyBorder="1">
      <protection locked="0"/>
    </xf>
    <xf numFmtId="170" fontId="0" fillId="7" borderId="15" xfId="0" applyFill="1" applyBorder="1">
      <protection locked="0"/>
    </xf>
    <xf numFmtId="183" fontId="0" fillId="0" borderId="14" xfId="0" applyNumberFormat="1" applyBorder="1">
      <protection locked="0"/>
    </xf>
    <xf numFmtId="198" fontId="0" fillId="0" borderId="5" xfId="18" applyNumberFormat="1" applyFont="1" applyFill="1" applyBorder="1" applyProtection="1">
      <protection locked="0"/>
    </xf>
    <xf numFmtId="170" fontId="7" fillId="0" borderId="16" xfId="0" applyFont="1" applyBorder="1">
      <protection locked="0"/>
    </xf>
    <xf numFmtId="198" fontId="9" fillId="0" borderId="14" xfId="0" applyNumberFormat="1" applyFont="1" applyBorder="1" applyAlignment="1">
      <alignment horizontal="center"/>
      <protection locked="0"/>
    </xf>
    <xf numFmtId="170" fontId="0" fillId="0" borderId="16" xfId="0" applyBorder="1">
      <protection locked="0"/>
    </xf>
    <xf numFmtId="178" fontId="0" fillId="0" borderId="12" xfId="0" applyNumberFormat="1" applyBorder="1">
      <protection locked="0"/>
    </xf>
    <xf numFmtId="170" fontId="0" fillId="0" borderId="13" xfId="0" applyBorder="1">
      <protection locked="0"/>
    </xf>
    <xf numFmtId="198" fontId="9" fillId="0" borderId="15" xfId="0" applyNumberFormat="1" applyFont="1" applyBorder="1" applyAlignment="1">
      <alignment horizontal="center"/>
      <protection locked="0"/>
    </xf>
    <xf numFmtId="169" fontId="21" fillId="0" borderId="0" xfId="100" applyFont="1" applyFill="1" applyBorder="1" applyProtection="1">
      <protection locked="0"/>
    </xf>
    <xf numFmtId="198" fontId="6" fillId="0" borderId="0" xfId="165" applyNumberFormat="1">
      <protection locked="0"/>
    </xf>
    <xf numFmtId="196" fontId="6" fillId="0" borderId="0" xfId="165" applyNumberFormat="1">
      <protection locked="0"/>
    </xf>
    <xf numFmtId="198" fontId="21" fillId="0" borderId="0" xfId="131" applyNumberFormat="1" applyFont="1" applyFill="1" applyBorder="1" applyProtection="1">
      <protection locked="0"/>
    </xf>
    <xf numFmtId="198" fontId="9" fillId="0" borderId="0" xfId="165" applyNumberFormat="1" applyFont="1">
      <protection locked="0"/>
    </xf>
    <xf numFmtId="182" fontId="21" fillId="0" borderId="0" xfId="131" applyNumberFormat="1" applyFont="1" applyFill="1" applyBorder="1" applyProtection="1">
      <protection locked="0"/>
    </xf>
    <xf numFmtId="182" fontId="21" fillId="7" borderId="8" xfId="131" applyNumberFormat="1" applyFont="1" applyFill="1" applyBorder="1" applyProtection="1">
      <protection locked="0"/>
    </xf>
    <xf numFmtId="169" fontId="21" fillId="0" borderId="12" xfId="100" applyFont="1" applyFill="1" applyBorder="1" applyProtection="1">
      <protection locked="0"/>
    </xf>
    <xf numFmtId="183" fontId="6" fillId="0" borderId="0" xfId="165" applyNumberFormat="1">
      <protection locked="0"/>
    </xf>
    <xf numFmtId="183" fontId="6" fillId="0" borderId="11" xfId="165" applyNumberFormat="1" applyBorder="1">
      <protection locked="0"/>
    </xf>
    <xf numFmtId="170" fontId="6" fillId="7" borderId="0" xfId="165" applyFill="1" applyAlignment="1">
      <alignment horizontal="left" indent="2"/>
      <protection locked="0"/>
    </xf>
    <xf numFmtId="198" fontId="6" fillId="7" borderId="0" xfId="165" applyNumberFormat="1" applyFill="1">
      <protection locked="0"/>
    </xf>
    <xf numFmtId="182" fontId="6" fillId="7" borderId="0" xfId="165" applyNumberFormat="1" applyFill="1">
      <protection locked="0"/>
    </xf>
    <xf numFmtId="167" fontId="21" fillId="0" borderId="0" xfId="131" applyFont="1" applyFill="1" applyBorder="1" applyProtection="1">
      <protection locked="0"/>
    </xf>
    <xf numFmtId="167" fontId="21" fillId="0" borderId="12" xfId="131" applyFont="1" applyFill="1" applyBorder="1" applyProtection="1">
      <protection locked="0"/>
    </xf>
    <xf numFmtId="170" fontId="9" fillId="7" borderId="9" xfId="0" applyFont="1" applyFill="1" applyBorder="1" applyAlignment="1">
      <alignment horizontal="center"/>
      <protection locked="0"/>
    </xf>
    <xf numFmtId="170" fontId="9" fillId="7" borderId="4" xfId="0" applyFont="1" applyFill="1" applyBorder="1" applyAlignment="1">
      <alignment horizontal="center"/>
      <protection locked="0"/>
    </xf>
    <xf numFmtId="170" fontId="9" fillId="7" borderId="10" xfId="0" applyFont="1" applyFill="1" applyBorder="1" applyAlignment="1">
      <alignment horizontal="center"/>
      <protection locked="0"/>
    </xf>
    <xf numFmtId="170" fontId="0" fillId="7" borderId="8" xfId="0" applyFill="1" applyBorder="1" applyAlignment="1">
      <alignment horizontal="left" indent="3"/>
      <protection locked="0"/>
    </xf>
    <xf numFmtId="178" fontId="0" fillId="7" borderId="5" xfId="0" applyNumberFormat="1" applyFill="1" applyBorder="1">
      <protection locked="0"/>
    </xf>
    <xf numFmtId="170" fontId="0" fillId="7" borderId="16" xfId="0" applyFill="1" applyBorder="1" applyAlignment="1">
      <alignment horizontal="center" wrapText="1"/>
      <protection locked="0"/>
    </xf>
    <xf numFmtId="170" fontId="0" fillId="7" borderId="5" xfId="0" applyFill="1" applyBorder="1" applyAlignment="1">
      <alignment horizontal="right"/>
      <protection locked="0"/>
    </xf>
    <xf numFmtId="170" fontId="9" fillId="7" borderId="14" xfId="0" applyFont="1" applyFill="1" applyBorder="1">
      <protection locked="0"/>
    </xf>
    <xf numFmtId="197" fontId="0" fillId="7" borderId="12" xfId="0" applyNumberFormat="1" applyFill="1" applyBorder="1" applyAlignment="1">
      <alignment horizontal="center"/>
      <protection locked="0"/>
    </xf>
    <xf numFmtId="170" fontId="22" fillId="7" borderId="0" xfId="0" applyFont="1" applyFill="1" applyAlignment="1">
      <alignment vertical="top"/>
      <protection locked="0"/>
    </xf>
    <xf numFmtId="170" fontId="0" fillId="7" borderId="13" xfId="0" applyFill="1" applyBorder="1">
      <protection locked="0"/>
    </xf>
    <xf numFmtId="170" fontId="22" fillId="7" borderId="0" xfId="0" applyFont="1" applyFill="1" applyAlignment="1">
      <alignment vertical="top" wrapText="1"/>
      <protection locked="0"/>
    </xf>
    <xf numFmtId="170" fontId="9" fillId="7" borderId="7" xfId="0" applyFont="1" applyFill="1" applyBorder="1" applyAlignment="1">
      <alignment wrapText="1"/>
      <protection locked="0"/>
    </xf>
    <xf numFmtId="170" fontId="0" fillId="7" borderId="5" xfId="0" applyFill="1" applyBorder="1" applyAlignment="1">
      <alignment horizontal="center"/>
      <protection locked="0"/>
    </xf>
    <xf numFmtId="170" fontId="0" fillId="7" borderId="5" xfId="0" applyFill="1" applyBorder="1" applyAlignment="1">
      <alignment horizontal="center" wrapText="1"/>
      <protection locked="0"/>
    </xf>
    <xf numFmtId="170" fontId="9" fillId="7" borderId="5" xfId="0" applyFont="1" applyFill="1" applyBorder="1" applyAlignment="1">
      <alignment horizontal="center"/>
      <protection locked="0"/>
    </xf>
    <xf numFmtId="170" fontId="9" fillId="7" borderId="5" xfId="0" applyFont="1" applyFill="1" applyBorder="1" applyAlignment="1">
      <alignment horizontal="center" wrapText="1"/>
      <protection locked="0"/>
    </xf>
    <xf numFmtId="170" fontId="9" fillId="7" borderId="12" xfId="0" applyFont="1" applyFill="1" applyBorder="1" applyAlignment="1">
      <alignment horizontal="center"/>
      <protection locked="0"/>
    </xf>
    <xf numFmtId="170" fontId="9" fillId="7" borderId="12" xfId="0" applyFont="1" applyFill="1" applyBorder="1" applyAlignment="1">
      <alignment horizontal="center" wrapText="1"/>
      <protection locked="0"/>
    </xf>
    <xf numFmtId="170" fontId="0" fillId="7" borderId="12" xfId="0" applyFill="1" applyBorder="1" applyAlignment="1">
      <alignment horizontal="center"/>
      <protection locked="0"/>
    </xf>
    <xf numFmtId="170" fontId="9" fillId="7" borderId="16" xfId="0" applyFont="1" applyFill="1" applyBorder="1">
      <protection locked="0"/>
    </xf>
    <xf numFmtId="170" fontId="22" fillId="7" borderId="0" xfId="0" applyFont="1" applyFill="1">
      <protection locked="0"/>
    </xf>
    <xf numFmtId="170" fontId="0" fillId="7" borderId="16" xfId="0" applyFill="1" applyBorder="1">
      <protection locked="0"/>
    </xf>
    <xf numFmtId="170" fontId="22" fillId="7" borderId="0" xfId="0" applyFont="1" applyFill="1" applyAlignment="1">
      <alignment wrapText="1"/>
      <protection locked="0"/>
    </xf>
    <xf numFmtId="170" fontId="0" fillId="7" borderId="12" xfId="0" applyFill="1" applyBorder="1" applyAlignment="1">
      <alignment horizontal="right"/>
      <protection locked="0"/>
    </xf>
    <xf numFmtId="170" fontId="9" fillId="7" borderId="1" xfId="0" applyFont="1" applyFill="1" applyBorder="1" applyAlignment="1">
      <alignment horizontal="center"/>
      <protection locked="0"/>
    </xf>
    <xf numFmtId="170" fontId="9" fillId="7" borderId="7" xfId="0" applyFont="1" applyFill="1" applyBorder="1" applyAlignment="1">
      <alignment horizontal="center"/>
      <protection locked="0"/>
    </xf>
    <xf numFmtId="170" fontId="9" fillId="7" borderId="5" xfId="0" applyFont="1" applyFill="1" applyBorder="1">
      <protection locked="0"/>
    </xf>
    <xf numFmtId="183" fontId="0" fillId="7" borderId="7" xfId="0" applyNumberFormat="1" applyFill="1" applyBorder="1">
      <protection locked="0"/>
    </xf>
    <xf numFmtId="183" fontId="0" fillId="7" borderId="8" xfId="0" applyNumberFormat="1" applyFill="1" applyBorder="1">
      <protection locked="0"/>
    </xf>
    <xf numFmtId="182" fontId="0" fillId="7" borderId="6"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2" fontId="0" fillId="7" borderId="8" xfId="16" applyNumberFormat="1" applyFont="1" applyFill="1" applyBorder="1" applyAlignment="1" applyProtection="1">
      <alignment horizontal="right"/>
      <protection locked="0"/>
    </xf>
    <xf numFmtId="183" fontId="9" fillId="7" borderId="0" xfId="0" applyNumberFormat="1" applyFont="1" applyFill="1">
      <protection locked="0"/>
    </xf>
    <xf numFmtId="183" fontId="9" fillId="7" borderId="6" xfId="0" applyNumberFormat="1" applyFont="1" applyFill="1" applyBorder="1">
      <protection locked="0"/>
    </xf>
    <xf numFmtId="183" fontId="0" fillId="7" borderId="11" xfId="0" applyNumberFormat="1" applyFill="1" applyBorder="1">
      <protection locked="0"/>
    </xf>
    <xf numFmtId="197" fontId="0" fillId="7" borderId="6" xfId="0" applyNumberFormat="1" applyFill="1" applyBorder="1" applyAlignment="1">
      <alignment horizontal="center"/>
      <protection locked="0"/>
    </xf>
    <xf numFmtId="182" fontId="0" fillId="7" borderId="0" xfId="0" applyNumberFormat="1" applyFill="1">
      <protection locked="0"/>
    </xf>
    <xf numFmtId="170" fontId="9" fillId="7" borderId="13" xfId="0" applyFont="1" applyFill="1" applyBorder="1" applyAlignment="1">
      <alignment wrapText="1"/>
      <protection locked="0"/>
    </xf>
    <xf numFmtId="183" fontId="9" fillId="7" borderId="5" xfId="0" applyNumberFormat="1" applyFont="1" applyFill="1" applyBorder="1">
      <protection locked="0"/>
    </xf>
    <xf numFmtId="182" fontId="0" fillId="7" borderId="7" xfId="16" applyNumberFormat="1" applyFont="1" applyFill="1" applyBorder="1" applyAlignment="1" applyProtection="1">
      <alignment horizontal="right"/>
      <protection locked="0"/>
    </xf>
    <xf numFmtId="196" fontId="0" fillId="7" borderId="6" xfId="0" applyNumberFormat="1" applyFill="1" applyBorder="1">
      <protection locked="0"/>
    </xf>
    <xf numFmtId="170" fontId="0" fillId="0" borderId="0" xfId="0" applyAlignment="1">
      <alignment horizontal="left" indent="3"/>
      <protection locked="0"/>
    </xf>
    <xf numFmtId="197" fontId="0" fillId="7" borderId="0" xfId="0" applyNumberFormat="1" applyFill="1" applyAlignment="1">
      <alignment horizontal="center"/>
      <protection locked="0"/>
    </xf>
    <xf numFmtId="173" fontId="0" fillId="7" borderId="6" xfId="18" applyFont="1" applyFill="1" applyBorder="1" applyProtection="1">
      <protection locked="0"/>
    </xf>
    <xf numFmtId="167" fontId="0" fillId="7" borderId="6" xfId="16" applyFont="1" applyFill="1" applyBorder="1" applyProtection="1">
      <protection locked="0"/>
    </xf>
    <xf numFmtId="182" fontId="0" fillId="0" borderId="5" xfId="0" applyNumberFormat="1" applyBorder="1">
      <protection locked="0"/>
    </xf>
    <xf numFmtId="169" fontId="0" fillId="7" borderId="6" xfId="49" applyFont="1" applyFill="1" applyBorder="1" applyProtection="1">
      <protection locked="0"/>
    </xf>
    <xf numFmtId="167" fontId="9" fillId="7" borderId="5" xfId="16" applyFont="1" applyFill="1" applyBorder="1" applyProtection="1">
      <protection locked="0"/>
    </xf>
    <xf numFmtId="167" fontId="9" fillId="7" borderId="0" xfId="16" applyFont="1" applyFill="1" applyBorder="1" applyProtection="1">
      <protection locked="0"/>
    </xf>
    <xf numFmtId="167" fontId="9" fillId="7" borderId="6" xfId="16" applyFont="1" applyFill="1" applyBorder="1" applyProtection="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70" fontId="9" fillId="7" borderId="8" xfId="0" applyFont="1" applyFill="1" applyBorder="1" applyAlignment="1">
      <alignment horizontal="center" wrapText="1"/>
      <protection locked="0"/>
    </xf>
    <xf numFmtId="182" fontId="21" fillId="0" borderId="11" xfId="131" applyNumberFormat="1" applyFont="1" applyFill="1" applyBorder="1" applyProtection="1">
      <protection locked="0"/>
    </xf>
    <xf numFmtId="170" fontId="9" fillId="0" borderId="1" xfId="0" applyFont="1" applyBorder="1" applyAlignment="1">
      <alignment horizontal="center"/>
      <protection locked="0"/>
    </xf>
    <xf numFmtId="170" fontId="7" fillId="7" borderId="12" xfId="0" applyFont="1" applyFill="1" applyBorder="1">
      <protection locked="0"/>
    </xf>
    <xf numFmtId="198" fontId="9" fillId="0" borderId="9" xfId="0" applyNumberFormat="1" applyFont="1" applyBorder="1" applyAlignment="1">
      <alignment horizontal="center"/>
      <protection locked="0"/>
    </xf>
    <xf numFmtId="170" fontId="7" fillId="0" borderId="14" xfId="0" applyFont="1" applyBorder="1">
      <protection locked="0"/>
    </xf>
    <xf numFmtId="169" fontId="21" fillId="0" borderId="5" xfId="100" applyFont="1" applyFill="1" applyBorder="1" applyProtection="1">
      <protection locked="0"/>
    </xf>
    <xf numFmtId="169" fontId="6" fillId="0" borderId="5" xfId="100" applyFont="1" applyFill="1" applyBorder="1" applyProtection="1">
      <protection locked="0"/>
    </xf>
    <xf numFmtId="167" fontId="21" fillId="0" borderId="5" xfId="131" applyFont="1" applyFill="1" applyBorder="1" applyProtection="1">
      <protection locked="0"/>
    </xf>
    <xf numFmtId="198" fontId="6" fillId="0" borderId="12" xfId="165" applyNumberFormat="1" applyBorder="1">
      <protection locked="0"/>
    </xf>
    <xf numFmtId="196" fontId="6" fillId="0" borderId="12" xfId="165" applyNumberFormat="1" applyBorder="1">
      <protection locked="0"/>
    </xf>
    <xf numFmtId="198" fontId="21" fillId="0" borderId="12" xfId="131" applyNumberFormat="1" applyFont="1" applyFill="1" applyBorder="1" applyProtection="1">
      <protection locked="0"/>
    </xf>
    <xf numFmtId="182" fontId="21" fillId="0" borderId="12" xfId="131" applyNumberFormat="1" applyFont="1" applyFill="1" applyBorder="1" applyProtection="1">
      <protection locked="0"/>
    </xf>
    <xf numFmtId="182" fontId="21" fillId="0" borderId="13" xfId="131" applyNumberFormat="1" applyFont="1" applyFill="1" applyBorder="1" applyProtection="1">
      <protection locked="0"/>
    </xf>
    <xf numFmtId="183" fontId="6" fillId="0" borderId="12" xfId="165" applyNumberFormat="1" applyBorder="1">
      <protection locked="0"/>
    </xf>
    <xf numFmtId="198" fontId="9" fillId="0" borderId="12" xfId="165" applyNumberFormat="1" applyFont="1" applyBorder="1">
      <protection locked="0"/>
    </xf>
    <xf numFmtId="183" fontId="6" fillId="0" borderId="13" xfId="165" applyNumberFormat="1" applyBorder="1">
      <protection locked="0"/>
    </xf>
    <xf numFmtId="183" fontId="0" fillId="0" borderId="16" xfId="0" applyNumberFormat="1" applyBorder="1">
      <protection locked="0"/>
    </xf>
    <xf numFmtId="182" fontId="0" fillId="0" borderId="12" xfId="0" applyNumberFormat="1" applyBorder="1">
      <protection locked="0"/>
    </xf>
    <xf numFmtId="198" fontId="6" fillId="7" borderId="12" xfId="165" applyNumberFormat="1" applyFill="1" applyBorder="1">
      <protection locked="0"/>
    </xf>
    <xf numFmtId="182" fontId="6" fillId="7" borderId="12" xfId="165" applyNumberFormat="1" applyFill="1" applyBorder="1">
      <protection locked="0"/>
    </xf>
    <xf numFmtId="182" fontId="21" fillId="7" borderId="13" xfId="131" applyNumberFormat="1" applyFont="1" applyFill="1" applyBorder="1" applyProtection="1">
      <protection locked="0"/>
    </xf>
    <xf numFmtId="170" fontId="9" fillId="7" borderId="9" xfId="0" applyFont="1" applyFill="1" applyBorder="1" applyAlignment="1">
      <alignment horizontal="center" wrapText="1"/>
      <protection locked="0"/>
    </xf>
    <xf numFmtId="170" fontId="9" fillId="7" borderId="4" xfId="0" applyFont="1" applyFill="1" applyBorder="1" applyAlignment="1">
      <alignment horizontal="center" wrapText="1"/>
      <protection locked="0"/>
    </xf>
    <xf numFmtId="170" fontId="9" fillId="7" borderId="10" xfId="0" applyFont="1" applyFill="1" applyBorder="1" applyAlignment="1">
      <alignment horizontal="center" wrapText="1"/>
      <protection locked="0"/>
    </xf>
    <xf numFmtId="170" fontId="9" fillId="7" borderId="14" xfId="0" applyFont="1" applyFill="1" applyBorder="1" applyAlignment="1">
      <alignment horizontal="center"/>
      <protection locked="0"/>
    </xf>
    <xf numFmtId="170" fontId="9" fillId="7" borderId="15" xfId="0" applyFont="1" applyFill="1" applyBorder="1" applyAlignment="1">
      <alignment horizontal="center"/>
      <protection locked="0"/>
    </xf>
    <xf numFmtId="198" fontId="9" fillId="7" borderId="9" xfId="0" applyNumberFormat="1" applyFont="1" applyFill="1" applyBorder="1" applyAlignment="1">
      <alignment horizontal="center" wrapText="1"/>
      <protection locked="0"/>
    </xf>
    <xf numFmtId="198" fontId="9" fillId="7" borderId="4" xfId="0" applyNumberFormat="1" applyFont="1" applyFill="1" applyBorder="1" applyAlignment="1">
      <alignment horizontal="center" wrapText="1"/>
      <protection locked="0"/>
    </xf>
    <xf numFmtId="198" fontId="9" fillId="7" borderId="10" xfId="0" applyNumberFormat="1" applyFont="1" applyFill="1" applyBorder="1" applyAlignment="1">
      <alignment horizontal="center" wrapText="1"/>
      <protection locked="0"/>
    </xf>
    <xf numFmtId="170" fontId="9" fillId="0" borderId="9" xfId="0" applyFont="1" applyBorder="1" applyAlignment="1">
      <alignment horizontal="center"/>
      <protection locked="0"/>
    </xf>
    <xf numFmtId="170" fontId="9" fillId="0" borderId="4" xfId="0" applyFont="1" applyBorder="1" applyAlignment="1">
      <alignment horizontal="center"/>
      <protection locked="0"/>
    </xf>
    <xf numFmtId="170" fontId="9" fillId="0" borderId="10" xfId="0" applyFont="1" applyBorder="1" applyAlignment="1">
      <alignment horizontal="center"/>
      <protection locked="0"/>
    </xf>
    <xf numFmtId="170" fontId="9" fillId="7" borderId="9" xfId="0" applyFont="1" applyFill="1" applyBorder="1" applyAlignment="1">
      <alignment horizontal="center"/>
      <protection locked="0"/>
    </xf>
    <xf numFmtId="170" fontId="9" fillId="7" borderId="4" xfId="0" applyFont="1" applyFill="1" applyBorder="1" applyAlignment="1">
      <alignment horizontal="center"/>
      <protection locked="0"/>
    </xf>
    <xf numFmtId="170" fontId="9" fillId="7" borderId="10" xfId="0" applyFont="1" applyFill="1" applyBorder="1" applyAlignment="1">
      <alignment horizontal="center"/>
      <protection locked="0"/>
    </xf>
    <xf numFmtId="170" fontId="0" fillId="7" borderId="0" xfId="0" applyFill="1" applyAlignment="1">
      <alignment horizontal="left" wrapText="1"/>
      <protection locked="0"/>
    </xf>
    <xf numFmtId="170" fontId="22" fillId="7" borderId="0" xfId="0" applyFont="1" applyFill="1" applyAlignment="1">
      <alignment horizontal="center" vertical="top" wrapText="1"/>
      <protection locked="0"/>
    </xf>
  </cellXfs>
  <cellStyles count="224">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0 2" xfId="221" xr:uid="{B711F933-2B1B-4199-8C83-14DD5C6151A3}"/>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 2 2" xfId="216" xr:uid="{5CE0F3D3-C004-47D6-8775-556B9E48FD90}"/>
    <cellStyle name="Comma 2 3" xfId="214" xr:uid="{AA2F3A63-E2F4-4418-BF3B-2B963F8A2ED2}"/>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 3" xfId="215" xr:uid="{DAE696FA-16F9-4B0C-93D7-D46EAB8712DD}"/>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2 2" xfId="217" xr:uid="{F46EFE9B-525D-4CE1-9FBA-B855205E2F99}"/>
    <cellStyle name="Normal 13" xfId="167" xr:uid="{00000000-0005-0000-0000-000081000000}"/>
    <cellStyle name="Normal 13 2" xfId="218" xr:uid="{0B789C23-9745-4719-A0CB-F546EA33BFAB}"/>
    <cellStyle name="Normal 14" xfId="168" xr:uid="{00000000-0005-0000-0000-000082000000}"/>
    <cellStyle name="Normal 14 2" xfId="219" xr:uid="{8366F291-9247-4E6D-9595-3F0B99EFC9BA}"/>
    <cellStyle name="Normal 15" xfId="169" xr:uid="{00000000-0005-0000-0000-000083000000}"/>
    <cellStyle name="Normal 16" xfId="170" xr:uid="{00000000-0005-0000-0000-000084000000}"/>
    <cellStyle name="Normal 16 2" xfId="220" xr:uid="{48A72499-8600-4741-955A-8A5181278399}"/>
    <cellStyle name="Normal 17" xfId="173" xr:uid="{00000000-0005-0000-0000-000085000000}"/>
    <cellStyle name="Normal 17 2" xfId="223" xr:uid="{B07B7A97-5EEE-4A6F-8222-EA22545B2FE5}"/>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 3" xfId="213" xr:uid="{98166C5B-98A5-4912-A448-11E9771C4B2D}"/>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4 2" xfId="222" xr:uid="{7066C1E0-37EB-4BA5-B8F7-597156F4E11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W78"/>
  <sheetViews>
    <sheetView showGridLines="0" tabSelected="1" zoomScale="80" zoomScaleNormal="80" workbookViewId="0">
      <pane xSplit="3" ySplit="3" topLeftCell="AL4" activePane="bottomRight" state="frozen"/>
      <selection pane="topRight" activeCell="E1" sqref="E1"/>
      <selection pane="bottomLeft" activeCell="A4" sqref="A4"/>
      <selection pane="bottomRight" activeCell="B20" sqref="B20"/>
    </sheetView>
  </sheetViews>
  <sheetFormatPr defaultColWidth="9" defaultRowHeight="13.8"/>
  <cols>
    <col min="1" max="1" width="1.5" style="1" customWidth="1"/>
    <col min="2" max="2" width="59.8984375" style="1" customWidth="1"/>
    <col min="3" max="3" width="11.5" style="1" customWidth="1"/>
    <col min="4" max="8" width="12.19921875" style="1" customWidth="1"/>
    <col min="9" max="13" width="12.59765625" style="1" customWidth="1"/>
    <col min="14" max="15" width="12.69921875" style="1" customWidth="1"/>
    <col min="16" max="16" width="12.59765625" style="1" customWidth="1"/>
    <col min="17" max="17" width="12.69921875" style="1" customWidth="1"/>
    <col min="18" max="18" width="13.09765625" style="1" customWidth="1"/>
    <col min="19" max="32" width="14.5" style="62" customWidth="1"/>
    <col min="33" max="34" width="14.59765625" customWidth="1"/>
    <col min="35" max="35" width="12.5" bestFit="1" customWidth="1"/>
    <col min="36" max="36" width="15.19921875" bestFit="1" customWidth="1"/>
    <col min="37" max="37" width="15.19921875" customWidth="1"/>
    <col min="38" max="38" width="12.5" bestFit="1" customWidth="1"/>
    <col min="39" max="39" width="16.19921875" customWidth="1"/>
    <col min="40" max="42" width="16.59765625" customWidth="1"/>
    <col min="43" max="43" width="12.5" style="1" bestFit="1" customWidth="1"/>
    <col min="44" max="44" width="16.19921875" customWidth="1"/>
    <col min="45" max="45" width="12.5" style="1" bestFit="1" customWidth="1"/>
    <col min="46" max="47" width="12.5" style="1" customWidth="1"/>
    <col min="48" max="48" width="12.5" style="1" bestFit="1" customWidth="1"/>
    <col min="49" max="49" width="12.5" style="1" customWidth="1"/>
    <col min="50" max="16384" width="9" style="1"/>
  </cols>
  <sheetData>
    <row r="2" spans="1:49" s="13" customFormat="1">
      <c r="D2" s="262" t="s">
        <v>90</v>
      </c>
      <c r="E2" s="263"/>
      <c r="F2" s="263"/>
      <c r="G2" s="263"/>
      <c r="H2" s="264"/>
      <c r="I2" s="262" t="s">
        <v>83</v>
      </c>
      <c r="J2" s="263"/>
      <c r="K2" s="263"/>
      <c r="L2" s="263"/>
      <c r="M2" s="264"/>
      <c r="N2" s="262" t="s">
        <v>73</v>
      </c>
      <c r="O2" s="263"/>
      <c r="P2" s="263"/>
      <c r="Q2" s="263"/>
      <c r="R2" s="264"/>
      <c r="S2" s="267" t="s">
        <v>12</v>
      </c>
      <c r="T2" s="268"/>
      <c r="U2" s="268"/>
      <c r="V2" s="268"/>
      <c r="W2" s="269"/>
      <c r="X2" s="267" t="s">
        <v>19</v>
      </c>
      <c r="Y2" s="268"/>
      <c r="Z2" s="268"/>
      <c r="AA2" s="268"/>
      <c r="AB2" s="269"/>
      <c r="AC2" s="273" t="s">
        <v>28</v>
      </c>
      <c r="AD2" s="274"/>
      <c r="AE2" s="274"/>
      <c r="AF2" s="274"/>
      <c r="AG2" s="275"/>
      <c r="AH2" s="270" t="s">
        <v>38</v>
      </c>
      <c r="AI2" s="271"/>
      <c r="AJ2" s="271"/>
      <c r="AK2" s="271"/>
      <c r="AL2" s="272"/>
      <c r="AM2" s="270" t="s">
        <v>50</v>
      </c>
      <c r="AN2" s="271"/>
      <c r="AO2" s="271"/>
      <c r="AP2" s="271"/>
      <c r="AQ2" s="272"/>
      <c r="AR2" s="265" t="s">
        <v>60</v>
      </c>
      <c r="AS2" s="266"/>
      <c r="AT2" s="266"/>
      <c r="AU2" s="266"/>
      <c r="AV2" s="266"/>
      <c r="AW2" s="212" t="s">
        <v>103</v>
      </c>
    </row>
    <row r="3" spans="1:49" s="13" customFormat="1">
      <c r="B3" s="24" t="s">
        <v>47</v>
      </c>
      <c r="C3" s="25" t="s">
        <v>5</v>
      </c>
      <c r="D3" s="187" t="s">
        <v>91</v>
      </c>
      <c r="E3" s="188" t="s">
        <v>92</v>
      </c>
      <c r="F3" s="188" t="s">
        <v>93</v>
      </c>
      <c r="G3" s="189" t="s">
        <v>94</v>
      </c>
      <c r="H3" s="188" t="s">
        <v>95</v>
      </c>
      <c r="I3" s="187" t="s">
        <v>84</v>
      </c>
      <c r="J3" s="188" t="s">
        <v>85</v>
      </c>
      <c r="K3" s="188" t="s">
        <v>86</v>
      </c>
      <c r="L3" s="189" t="s">
        <v>87</v>
      </c>
      <c r="M3" s="189" t="s">
        <v>88</v>
      </c>
      <c r="N3" s="213" t="s">
        <v>74</v>
      </c>
      <c r="O3" s="15" t="s">
        <v>75</v>
      </c>
      <c r="P3" s="15" t="s">
        <v>76</v>
      </c>
      <c r="Q3" s="15" t="s">
        <v>77</v>
      </c>
      <c r="R3" s="212" t="s">
        <v>78</v>
      </c>
      <c r="S3" s="73" t="s">
        <v>13</v>
      </c>
      <c r="T3" s="72" t="s">
        <v>14</v>
      </c>
      <c r="U3" s="72" t="s">
        <v>16</v>
      </c>
      <c r="V3" s="72" t="s">
        <v>17</v>
      </c>
      <c r="W3" s="60" t="s">
        <v>15</v>
      </c>
      <c r="X3" s="73" t="s">
        <v>20</v>
      </c>
      <c r="Y3" s="72" t="s">
        <v>23</v>
      </c>
      <c r="Z3" s="72" t="s">
        <v>25</v>
      </c>
      <c r="AA3" s="72" t="s">
        <v>26</v>
      </c>
      <c r="AB3" s="60" t="s">
        <v>24</v>
      </c>
      <c r="AC3" s="73" t="s">
        <v>29</v>
      </c>
      <c r="AD3" s="72" t="s">
        <v>32</v>
      </c>
      <c r="AE3" s="72" t="s">
        <v>35</v>
      </c>
      <c r="AF3" s="72" t="s">
        <v>37</v>
      </c>
      <c r="AG3" s="121" t="s">
        <v>33</v>
      </c>
      <c r="AH3" s="122" t="s">
        <v>39</v>
      </c>
      <c r="AI3" s="119" t="s">
        <v>42</v>
      </c>
      <c r="AJ3" s="118" t="s">
        <v>45</v>
      </c>
      <c r="AK3" s="118" t="s">
        <v>49</v>
      </c>
      <c r="AL3" s="121" t="s">
        <v>41</v>
      </c>
      <c r="AM3" s="122" t="s">
        <v>51</v>
      </c>
      <c r="AN3" s="119" t="s">
        <v>55</v>
      </c>
      <c r="AO3" s="119" t="s">
        <v>57</v>
      </c>
      <c r="AP3" s="118" t="s">
        <v>58</v>
      </c>
      <c r="AQ3" s="122" t="s">
        <v>54</v>
      </c>
      <c r="AR3" s="167" t="s">
        <v>59</v>
      </c>
      <c r="AS3" s="119" t="s">
        <v>67</v>
      </c>
      <c r="AT3" s="171" t="s">
        <v>70</v>
      </c>
      <c r="AU3" s="119" t="s">
        <v>71</v>
      </c>
      <c r="AV3" s="244" t="s">
        <v>68</v>
      </c>
      <c r="AW3" s="242" t="s">
        <v>104</v>
      </c>
    </row>
    <row r="4" spans="1:49" s="13" customFormat="1">
      <c r="A4" s="1"/>
      <c r="B4" s="1"/>
      <c r="C4" s="1"/>
      <c r="D4" s="1"/>
      <c r="E4" s="1"/>
      <c r="F4" s="1"/>
      <c r="G4" s="1"/>
      <c r="H4" s="209"/>
      <c r="I4" s="109"/>
      <c r="J4" s="1"/>
      <c r="K4" s="1"/>
      <c r="L4" s="1"/>
      <c r="M4" s="209"/>
      <c r="N4" s="214"/>
      <c r="O4" s="14"/>
      <c r="P4" s="14"/>
      <c r="Q4" s="14"/>
      <c r="R4" s="209"/>
      <c r="S4" s="61"/>
      <c r="T4" s="62"/>
      <c r="U4" s="62"/>
      <c r="V4" s="62"/>
      <c r="W4" s="63"/>
      <c r="X4" s="61"/>
      <c r="Y4" s="62"/>
      <c r="Z4" s="62"/>
      <c r="AA4" s="62"/>
      <c r="AB4" s="63"/>
      <c r="AC4" s="61"/>
      <c r="AD4" s="62"/>
      <c r="AE4" s="62"/>
      <c r="AF4" s="62"/>
      <c r="AG4" s="123"/>
      <c r="AH4" s="124"/>
      <c r="AI4" s="88"/>
      <c r="AJ4" s="89"/>
      <c r="AK4" s="87"/>
      <c r="AL4" s="125"/>
      <c r="AM4" s="124"/>
      <c r="AN4" s="88"/>
      <c r="AO4" s="89"/>
      <c r="AP4" s="89"/>
      <c r="AQ4" s="166"/>
      <c r="AR4" s="127"/>
      <c r="AS4" s="88"/>
      <c r="AT4" s="89"/>
      <c r="AU4" s="88"/>
      <c r="AV4" s="245"/>
      <c r="AW4" s="243"/>
    </row>
    <row r="5" spans="1:49" s="13" customFormat="1">
      <c r="A5" s="1"/>
      <c r="B5" s="14" t="s">
        <v>3</v>
      </c>
      <c r="C5" s="15"/>
      <c r="D5" s="15"/>
      <c r="E5" s="15"/>
      <c r="F5" s="15"/>
      <c r="G5" s="15"/>
      <c r="H5" s="204"/>
      <c r="I5" s="202"/>
      <c r="J5" s="15"/>
      <c r="K5" s="15"/>
      <c r="L5" s="15"/>
      <c r="M5" s="204"/>
      <c r="N5" s="202"/>
      <c r="O5" s="15"/>
      <c r="P5" s="15"/>
      <c r="Q5" s="15"/>
      <c r="R5" s="204"/>
      <c r="S5" s="61"/>
      <c r="T5" s="62"/>
      <c r="U5" s="62"/>
      <c r="V5" s="62"/>
      <c r="W5" s="63"/>
      <c r="X5" s="61"/>
      <c r="Y5" s="62"/>
      <c r="Z5" s="62"/>
      <c r="AA5" s="62"/>
      <c r="AB5" s="63"/>
      <c r="AC5" s="61"/>
      <c r="AD5" s="62"/>
      <c r="AE5" s="62"/>
      <c r="AF5" s="62"/>
      <c r="AG5" s="126"/>
      <c r="AH5" s="127"/>
      <c r="AI5" s="89"/>
      <c r="AJ5" s="89"/>
      <c r="AK5" s="89"/>
      <c r="AL5" s="126"/>
      <c r="AM5" s="127"/>
      <c r="AN5" s="89"/>
      <c r="AO5" s="89"/>
      <c r="AP5" s="89"/>
      <c r="AQ5" s="127"/>
      <c r="AR5" s="127"/>
      <c r="AS5" s="89"/>
      <c r="AT5" s="89"/>
      <c r="AU5" s="89"/>
      <c r="AV5" s="127"/>
      <c r="AW5" s="126"/>
    </row>
    <row r="6" spans="1:49" s="13" customFormat="1">
      <c r="A6" s="1"/>
      <c r="B6" s="11" t="s">
        <v>8</v>
      </c>
      <c r="C6" s="15"/>
      <c r="D6" s="29">
        <v>370.3</v>
      </c>
      <c r="E6" s="30">
        <v>384.5</v>
      </c>
      <c r="F6" s="30">
        <v>350.9</v>
      </c>
      <c r="G6" s="228">
        <v>387.7</v>
      </c>
      <c r="H6" s="44">
        <f>SUM(D6:G6)</f>
        <v>1493.3999999999999</v>
      </c>
      <c r="I6" s="29">
        <v>393.1</v>
      </c>
      <c r="J6" s="30">
        <v>398.1</v>
      </c>
      <c r="K6" s="30">
        <v>376.8</v>
      </c>
      <c r="L6" s="228">
        <v>410.1</v>
      </c>
      <c r="M6" s="44">
        <f>SUM(I6:L6)</f>
        <v>1578.1</v>
      </c>
      <c r="N6" s="29">
        <v>433.8</v>
      </c>
      <c r="O6" s="30">
        <v>435.6</v>
      </c>
      <c r="P6" s="30">
        <v>385.5</v>
      </c>
      <c r="Q6" s="30">
        <v>422</v>
      </c>
      <c r="R6" s="44">
        <f>SUM(N6:Q6)</f>
        <v>1676.9</v>
      </c>
      <c r="S6" s="29">
        <v>452.3</v>
      </c>
      <c r="T6" s="30">
        <v>459.6</v>
      </c>
      <c r="U6" s="30">
        <v>430</v>
      </c>
      <c r="V6" s="30">
        <v>474.5</v>
      </c>
      <c r="W6" s="44">
        <f>SUM(S6:V6)</f>
        <v>1816.4</v>
      </c>
      <c r="X6" s="29">
        <v>451.8</v>
      </c>
      <c r="Y6" s="30">
        <v>515</v>
      </c>
      <c r="Z6" s="30">
        <v>518.1</v>
      </c>
      <c r="AA6" s="30">
        <v>555.29999999999995</v>
      </c>
      <c r="AB6" s="44">
        <f>SUM(X6:AA6)</f>
        <v>2040.2</v>
      </c>
      <c r="AC6" s="29">
        <v>577.1</v>
      </c>
      <c r="AD6" s="30">
        <v>635.29999999999995</v>
      </c>
      <c r="AE6" s="30">
        <v>644.9</v>
      </c>
      <c r="AF6" s="30">
        <v>694</v>
      </c>
      <c r="AG6" s="128">
        <f>SUM(AC6:AF6)</f>
        <v>2551.3000000000002</v>
      </c>
      <c r="AH6" s="129">
        <v>740.1</v>
      </c>
      <c r="AI6" s="91">
        <v>750.6</v>
      </c>
      <c r="AJ6" s="91">
        <v>645.4</v>
      </c>
      <c r="AK6" s="91">
        <v>651.5</v>
      </c>
      <c r="AL6" s="128">
        <f>SUM(AH6:AK6)</f>
        <v>2787.6</v>
      </c>
      <c r="AM6" s="129">
        <v>694.8</v>
      </c>
      <c r="AN6" s="91">
        <v>734.4</v>
      </c>
      <c r="AO6" s="91">
        <v>727</v>
      </c>
      <c r="AP6" s="91">
        <v>735.2</v>
      </c>
      <c r="AQ6" s="129">
        <f>SUM(AM6:AP6)</f>
        <v>2891.3999999999996</v>
      </c>
      <c r="AR6" s="129">
        <v>729.3</v>
      </c>
      <c r="AS6" s="91">
        <v>695.8</v>
      </c>
      <c r="AT6" s="91">
        <v>719.3</v>
      </c>
      <c r="AU6" s="174">
        <v>718.9</v>
      </c>
      <c r="AV6" s="129">
        <f>SUM(AR6:AU6)</f>
        <v>2863.2999999999997</v>
      </c>
      <c r="AW6" s="250">
        <v>641.79999999999995</v>
      </c>
    </row>
    <row r="7" spans="1:49" s="13" customFormat="1">
      <c r="A7" s="1"/>
      <c r="B7" s="11" t="s">
        <v>10</v>
      </c>
      <c r="C7" s="15"/>
      <c r="D7" s="31">
        <v>91.9</v>
      </c>
      <c r="E7" s="3">
        <v>96.4</v>
      </c>
      <c r="F7" s="3">
        <v>90.7</v>
      </c>
      <c r="G7" s="3">
        <v>91.6</v>
      </c>
      <c r="H7" s="63">
        <f>SUM(D7:G7)</f>
        <v>370.6</v>
      </c>
      <c r="I7" s="31">
        <v>101.6</v>
      </c>
      <c r="J7" s="3">
        <v>113.4</v>
      </c>
      <c r="K7" s="3">
        <v>105.3</v>
      </c>
      <c r="L7" s="217">
        <v>105.10000000000001</v>
      </c>
      <c r="M7" s="63">
        <f>SUM(I7:L7)</f>
        <v>425.40000000000003</v>
      </c>
      <c r="N7" s="31">
        <v>117.1</v>
      </c>
      <c r="O7" s="3">
        <v>117.3</v>
      </c>
      <c r="P7" s="3">
        <v>110.1</v>
      </c>
      <c r="Q7" s="3">
        <v>102.3</v>
      </c>
      <c r="R7" s="63">
        <f>SUM(N7:Q7)</f>
        <v>446.8</v>
      </c>
      <c r="S7" s="66">
        <v>108</v>
      </c>
      <c r="T7" s="62">
        <v>112.6</v>
      </c>
      <c r="U7" s="62">
        <v>102</v>
      </c>
      <c r="V7" s="62">
        <v>95.8</v>
      </c>
      <c r="W7" s="63">
        <f>SUM(S7:V7)</f>
        <v>418.40000000000003</v>
      </c>
      <c r="X7" s="66">
        <v>91.3</v>
      </c>
      <c r="Y7" s="62">
        <v>122.1</v>
      </c>
      <c r="Z7" s="62">
        <v>119.1</v>
      </c>
      <c r="AA7" s="62">
        <v>125.69999999999999</v>
      </c>
      <c r="AB7" s="63">
        <f>SUM(X7:AA7)</f>
        <v>458.2</v>
      </c>
      <c r="AC7" s="66">
        <v>141.80000000000001</v>
      </c>
      <c r="AD7" s="62">
        <v>144.4</v>
      </c>
      <c r="AE7" s="62">
        <v>143.30000000000001</v>
      </c>
      <c r="AF7" s="62">
        <v>145.39999999999992</v>
      </c>
      <c r="AG7" s="130">
        <f>SUM(AC7:AF7)</f>
        <v>574.9</v>
      </c>
      <c r="AH7" s="131">
        <v>142.80000000000001</v>
      </c>
      <c r="AI7" s="92">
        <v>144.30000000000001</v>
      </c>
      <c r="AJ7" s="92">
        <v>112.3</v>
      </c>
      <c r="AK7" s="92">
        <v>139.80000000000001</v>
      </c>
      <c r="AL7" s="130">
        <f>SUM(AH7:AK7)</f>
        <v>539.20000000000005</v>
      </c>
      <c r="AM7" s="131">
        <v>140.1</v>
      </c>
      <c r="AN7" s="92">
        <v>147.4</v>
      </c>
      <c r="AO7" s="92">
        <v>133.80000000000001</v>
      </c>
      <c r="AP7" s="92">
        <v>141.5</v>
      </c>
      <c r="AQ7" s="131">
        <f>SUM(AM7:AP7)</f>
        <v>562.79999999999995</v>
      </c>
      <c r="AR7" s="131">
        <v>135.30000000000001</v>
      </c>
      <c r="AS7" s="92">
        <v>148.4</v>
      </c>
      <c r="AT7" s="92">
        <v>118.1</v>
      </c>
      <c r="AU7" s="175">
        <v>118.1</v>
      </c>
      <c r="AV7" s="131">
        <f>SUM(AR7:AU7)</f>
        <v>519.90000000000009</v>
      </c>
      <c r="AW7" s="251">
        <v>121.6</v>
      </c>
    </row>
    <row r="8" spans="1:49" s="13" customFormat="1">
      <c r="A8" s="1"/>
      <c r="B8" s="11" t="s">
        <v>11</v>
      </c>
      <c r="C8" s="15"/>
      <c r="D8" s="31">
        <v>11</v>
      </c>
      <c r="E8" s="3">
        <v>10.199999999999999</v>
      </c>
      <c r="F8" s="3">
        <v>8.8000000000000007</v>
      </c>
      <c r="G8" s="3">
        <v>11.2</v>
      </c>
      <c r="H8" s="63">
        <f>SUM(D8:G8)</f>
        <v>41.2</v>
      </c>
      <c r="I8" s="31">
        <v>9.2000000000000011</v>
      </c>
      <c r="J8" s="3">
        <v>10.5</v>
      </c>
      <c r="K8" s="3">
        <v>9.1999999999999993</v>
      </c>
      <c r="L8" s="217">
        <v>7.3999999999999995</v>
      </c>
      <c r="M8" s="63">
        <f>SUM(I8:L8)</f>
        <v>36.300000000000004</v>
      </c>
      <c r="N8" s="31">
        <v>95.4</v>
      </c>
      <c r="O8" s="3">
        <v>87.4</v>
      </c>
      <c r="P8" s="3">
        <v>86.8</v>
      </c>
      <c r="Q8" s="3">
        <v>98.7</v>
      </c>
      <c r="R8" s="63">
        <f>SUM(N8:Q8)</f>
        <v>368.3</v>
      </c>
      <c r="S8" s="66">
        <f>12.5+83.4</f>
        <v>95.9</v>
      </c>
      <c r="T8" s="62">
        <v>87.9</v>
      </c>
      <c r="U8" s="62">
        <v>84.7</v>
      </c>
      <c r="V8" s="62">
        <v>102.9</v>
      </c>
      <c r="W8" s="63">
        <f>SUM(S8:V8)</f>
        <v>371.4</v>
      </c>
      <c r="X8" s="66">
        <v>83.2</v>
      </c>
      <c r="Y8" s="62">
        <v>99.7</v>
      </c>
      <c r="Z8" s="62">
        <v>101.4</v>
      </c>
      <c r="AA8" s="62">
        <v>126</v>
      </c>
      <c r="AB8" s="63">
        <f>SUM(X8:AA8)</f>
        <v>410.3</v>
      </c>
      <c r="AC8" s="66">
        <v>124.4</v>
      </c>
      <c r="AD8" s="62">
        <v>123.5</v>
      </c>
      <c r="AE8" s="62">
        <v>111.8</v>
      </c>
      <c r="AF8" s="62">
        <v>128.80000000000001</v>
      </c>
      <c r="AG8" s="130">
        <f>SUM(AC8:AF8)</f>
        <v>488.5</v>
      </c>
      <c r="AH8" s="131">
        <v>118</v>
      </c>
      <c r="AI8" s="92">
        <v>102.7</v>
      </c>
      <c r="AJ8" s="92">
        <v>103.1</v>
      </c>
      <c r="AK8" s="92">
        <v>126.5</v>
      </c>
      <c r="AL8" s="130">
        <f>SUM(AH8:AK8)</f>
        <v>450.29999999999995</v>
      </c>
      <c r="AM8" s="131">
        <v>119.4</v>
      </c>
      <c r="AN8" s="92">
        <v>117</v>
      </c>
      <c r="AO8" s="92">
        <v>117.5</v>
      </c>
      <c r="AP8" s="92">
        <v>128.19999999999999</v>
      </c>
      <c r="AQ8" s="131">
        <f>SUM(AM8:AP8)</f>
        <v>482.09999999999997</v>
      </c>
      <c r="AR8" s="131">
        <v>127.3</v>
      </c>
      <c r="AS8" s="92">
        <v>116.6</v>
      </c>
      <c r="AT8" s="92">
        <v>115.9</v>
      </c>
      <c r="AU8" s="175">
        <v>134.5</v>
      </c>
      <c r="AV8" s="131">
        <f t="shared" ref="AV8:AV9" si="0">SUM(AR8:AU8)</f>
        <v>494.29999999999995</v>
      </c>
      <c r="AW8" s="251">
        <v>136.5</v>
      </c>
    </row>
    <row r="9" spans="1:49" s="13" customFormat="1">
      <c r="A9" s="8"/>
      <c r="B9" s="21" t="s">
        <v>9</v>
      </c>
      <c r="C9" s="32">
        <v>-1</v>
      </c>
      <c r="D9" s="215">
        <v>4.5</v>
      </c>
      <c r="E9" s="216">
        <v>4.7</v>
      </c>
      <c r="F9" s="216">
        <v>3.4</v>
      </c>
      <c r="G9" s="222">
        <v>3.8</v>
      </c>
      <c r="H9" s="71">
        <f>SUM(D9:G9)</f>
        <v>16.399999999999999</v>
      </c>
      <c r="I9" s="215">
        <v>3.8</v>
      </c>
      <c r="J9" s="216">
        <v>3.8</v>
      </c>
      <c r="K9" s="216">
        <v>3.8</v>
      </c>
      <c r="L9" s="222">
        <v>3.3</v>
      </c>
      <c r="M9" s="71">
        <f>SUM(I9:L9)</f>
        <v>14.7</v>
      </c>
      <c r="N9" s="215">
        <v>4.7</v>
      </c>
      <c r="O9" s="216">
        <v>4.3</v>
      </c>
      <c r="P9" s="216">
        <v>3.8</v>
      </c>
      <c r="Q9" s="216">
        <v>1.8</v>
      </c>
      <c r="R9" s="71">
        <f>SUM(N9:Q9)</f>
        <v>14.600000000000001</v>
      </c>
      <c r="S9" s="65">
        <v>0.6</v>
      </c>
      <c r="T9" s="34">
        <v>0</v>
      </c>
      <c r="U9" s="34">
        <v>0</v>
      </c>
      <c r="V9" s="33">
        <v>0</v>
      </c>
      <c r="W9" s="71">
        <f>SUM(S9:V9)</f>
        <v>0.6</v>
      </c>
      <c r="X9" s="38">
        <v>0</v>
      </c>
      <c r="Y9" s="38">
        <v>0</v>
      </c>
      <c r="Z9" s="38">
        <v>0</v>
      </c>
      <c r="AA9" s="38">
        <v>0</v>
      </c>
      <c r="AB9" s="57">
        <f>SUM(X9:AA9)</f>
        <v>0</v>
      </c>
      <c r="AC9" s="38">
        <v>0</v>
      </c>
      <c r="AD9" s="38">
        <v>0</v>
      </c>
      <c r="AE9" s="38">
        <v>0</v>
      </c>
      <c r="AF9" s="38">
        <v>0</v>
      </c>
      <c r="AG9" s="132">
        <f>SUM(AC9:AF9)</f>
        <v>0</v>
      </c>
      <c r="AH9" s="81">
        <v>0</v>
      </c>
      <c r="AI9" s="82">
        <v>0</v>
      </c>
      <c r="AJ9" s="82">
        <v>0</v>
      </c>
      <c r="AK9" s="82">
        <v>0</v>
      </c>
      <c r="AL9" s="132">
        <f>SUM(AH9:AK9)</f>
        <v>0</v>
      </c>
      <c r="AM9" s="81">
        <v>0</v>
      </c>
      <c r="AN9" s="82">
        <v>0</v>
      </c>
      <c r="AO9" s="82">
        <v>0</v>
      </c>
      <c r="AP9" s="82">
        <v>0</v>
      </c>
      <c r="AQ9" s="81">
        <f>SUM(AM9:AP9)</f>
        <v>0</v>
      </c>
      <c r="AR9" s="75">
        <v>0</v>
      </c>
      <c r="AS9" s="82">
        <v>0</v>
      </c>
      <c r="AT9" s="82">
        <v>0</v>
      </c>
      <c r="AU9" s="82">
        <v>0</v>
      </c>
      <c r="AV9" s="81">
        <f t="shared" si="0"/>
        <v>0</v>
      </c>
      <c r="AW9" s="132">
        <v>0</v>
      </c>
    </row>
    <row r="10" spans="1:49" s="13" customFormat="1">
      <c r="A10" s="1"/>
      <c r="B10" s="12" t="s">
        <v>1</v>
      </c>
      <c r="C10" s="7"/>
      <c r="D10" s="64">
        <f t="shared" ref="D10:G10" si="1">SUM(D6:D9)</f>
        <v>477.70000000000005</v>
      </c>
      <c r="E10" s="62">
        <f t="shared" si="1"/>
        <v>495.79999999999995</v>
      </c>
      <c r="F10" s="62">
        <f t="shared" si="1"/>
        <v>453.79999999999995</v>
      </c>
      <c r="G10" s="62">
        <f t="shared" si="1"/>
        <v>494.29999999999995</v>
      </c>
      <c r="H10" s="63">
        <f t="shared" ref="H10" si="2">SUM(H6:H9)</f>
        <v>1921.6000000000001</v>
      </c>
      <c r="I10" s="64">
        <f t="shared" ref="I10:L10" si="3">SUM(I6:I9)</f>
        <v>507.70000000000005</v>
      </c>
      <c r="J10" s="62">
        <f t="shared" si="3"/>
        <v>525.79999999999995</v>
      </c>
      <c r="K10" s="62">
        <f t="shared" si="3"/>
        <v>495.1</v>
      </c>
      <c r="L10" s="62">
        <f t="shared" si="3"/>
        <v>525.9</v>
      </c>
      <c r="M10" s="63">
        <f t="shared" ref="M10" si="4">SUM(M6:M9)</f>
        <v>2054.5</v>
      </c>
      <c r="N10" s="64">
        <f t="shared" ref="N10:R10" si="5">SUM(N6:N9)</f>
        <v>651</v>
      </c>
      <c r="O10" s="62">
        <f t="shared" si="5"/>
        <v>644.59999999999991</v>
      </c>
      <c r="P10" s="62">
        <f t="shared" si="5"/>
        <v>586.19999999999993</v>
      </c>
      <c r="Q10" s="62">
        <f t="shared" si="5"/>
        <v>624.79999999999995</v>
      </c>
      <c r="R10" s="63">
        <f t="shared" si="5"/>
        <v>2506.6000000000004</v>
      </c>
      <c r="S10" s="64">
        <f t="shared" ref="S10:Y10" si="6">SUM(S6:S9)</f>
        <v>656.8</v>
      </c>
      <c r="T10" s="62">
        <f t="shared" si="6"/>
        <v>660.1</v>
      </c>
      <c r="U10" s="62">
        <f t="shared" si="6"/>
        <v>616.70000000000005</v>
      </c>
      <c r="V10" s="62">
        <f t="shared" si="6"/>
        <v>673.19999999999993</v>
      </c>
      <c r="W10" s="63">
        <f t="shared" si="6"/>
        <v>2606.8000000000002</v>
      </c>
      <c r="X10" s="64">
        <f t="shared" si="6"/>
        <v>626.30000000000007</v>
      </c>
      <c r="Y10" s="62">
        <f t="shared" si="6"/>
        <v>736.80000000000007</v>
      </c>
      <c r="Z10" s="62">
        <f t="shared" ref="Z10:AC10" si="7">SUM(Z6:Z9)</f>
        <v>738.6</v>
      </c>
      <c r="AA10" s="62">
        <f t="shared" si="7"/>
        <v>807</v>
      </c>
      <c r="AB10" s="63">
        <f t="shared" si="7"/>
        <v>2908.7000000000003</v>
      </c>
      <c r="AC10" s="64">
        <f t="shared" si="7"/>
        <v>843.30000000000007</v>
      </c>
      <c r="AD10" s="62">
        <f t="shared" ref="AD10:AL10" si="8">SUM(AD6:AD9)</f>
        <v>903.19999999999993</v>
      </c>
      <c r="AE10" s="62">
        <f t="shared" si="8"/>
        <v>900</v>
      </c>
      <c r="AF10" s="62">
        <f t="shared" si="8"/>
        <v>968.19999999999982</v>
      </c>
      <c r="AG10" s="80">
        <f t="shared" si="8"/>
        <v>3614.7000000000003</v>
      </c>
      <c r="AH10" s="78">
        <f t="shared" si="8"/>
        <v>1000.9000000000001</v>
      </c>
      <c r="AI10" s="93">
        <f t="shared" si="8"/>
        <v>997.60000000000014</v>
      </c>
      <c r="AJ10" s="93">
        <f t="shared" ref="AJ10:AK10" si="9">SUM(AJ6:AJ9)</f>
        <v>860.8</v>
      </c>
      <c r="AK10" s="79">
        <f t="shared" si="9"/>
        <v>917.8</v>
      </c>
      <c r="AL10" s="80">
        <f t="shared" si="8"/>
        <v>3777.1000000000004</v>
      </c>
      <c r="AM10" s="78">
        <f>SUM(AM6:AM9)</f>
        <v>954.3</v>
      </c>
      <c r="AN10" s="93">
        <f>SUM(AN6:AN9)</f>
        <v>998.8</v>
      </c>
      <c r="AO10" s="93">
        <f>SUM(AO6:AO9)</f>
        <v>978.3</v>
      </c>
      <c r="AP10" s="79">
        <f>SUM(AP6:AP9)</f>
        <v>1004.9000000000001</v>
      </c>
      <c r="AQ10" s="78">
        <f t="shared" ref="AQ10" si="10">SUM(AQ6:AQ9)</f>
        <v>3936.2999999999997</v>
      </c>
      <c r="AR10" s="162">
        <f t="shared" ref="AR10:AW10" si="11">SUM(AR6:AR9)</f>
        <v>991.89999999999986</v>
      </c>
      <c r="AS10" s="93">
        <f t="shared" si="11"/>
        <v>960.8</v>
      </c>
      <c r="AT10" s="93">
        <f t="shared" si="11"/>
        <v>953.3</v>
      </c>
      <c r="AU10" s="93">
        <f t="shared" si="11"/>
        <v>971.5</v>
      </c>
      <c r="AV10" s="78">
        <f t="shared" si="11"/>
        <v>3877.5</v>
      </c>
      <c r="AW10" s="154">
        <f t="shared" si="11"/>
        <v>899.9</v>
      </c>
    </row>
    <row r="11" spans="1:49" s="13" customFormat="1">
      <c r="A11" s="1"/>
      <c r="B11" s="1"/>
      <c r="C11" s="48"/>
      <c r="D11" s="48"/>
      <c r="E11" s="48"/>
      <c r="F11" s="48"/>
      <c r="G11" s="48"/>
      <c r="H11" s="211"/>
      <c r="I11" s="193"/>
      <c r="J11" s="48"/>
      <c r="K11" s="48"/>
      <c r="L11" s="48"/>
      <c r="M11" s="211"/>
      <c r="N11" s="193"/>
      <c r="O11" s="48"/>
      <c r="P11" s="48"/>
      <c r="Q11" s="48"/>
      <c r="R11" s="211"/>
      <c r="S11" s="61"/>
      <c r="T11" s="62"/>
      <c r="U11" s="62"/>
      <c r="V11" s="62"/>
      <c r="W11" s="63"/>
      <c r="X11" s="61"/>
      <c r="Y11" s="62"/>
      <c r="Z11" s="62"/>
      <c r="AA11" s="62"/>
      <c r="AB11" s="63"/>
      <c r="AC11" s="61"/>
      <c r="AD11" s="62"/>
      <c r="AE11" s="62"/>
      <c r="AF11" s="62"/>
      <c r="AG11" s="126"/>
      <c r="AH11" s="127"/>
      <c r="AI11" s="89"/>
      <c r="AJ11" s="89"/>
      <c r="AK11" s="89"/>
      <c r="AL11" s="126"/>
      <c r="AM11" s="127"/>
      <c r="AN11" s="89"/>
      <c r="AO11" s="89"/>
      <c r="AP11" s="89"/>
      <c r="AQ11" s="127"/>
      <c r="AR11" s="127"/>
      <c r="AS11" s="89"/>
      <c r="AT11" s="89"/>
      <c r="AU11" s="89"/>
      <c r="AV11" s="127"/>
      <c r="AW11" s="126"/>
    </row>
    <row r="12" spans="1:49" s="13" customFormat="1">
      <c r="A12" s="1"/>
      <c r="B12" s="14" t="s">
        <v>0</v>
      </c>
      <c r="C12" s="15"/>
      <c r="D12" s="26">
        <v>176.8</v>
      </c>
      <c r="E12" s="27">
        <v>182.1</v>
      </c>
      <c r="F12" s="27">
        <v>155</v>
      </c>
      <c r="G12" s="28">
        <v>160.80000000000001</v>
      </c>
      <c r="H12" s="63">
        <f>SUM(D12:G12)</f>
        <v>674.7</v>
      </c>
      <c r="I12" s="26">
        <v>169</v>
      </c>
      <c r="J12" s="27">
        <v>187.2</v>
      </c>
      <c r="K12" s="27">
        <v>182.9</v>
      </c>
      <c r="L12" s="28">
        <v>191.1</v>
      </c>
      <c r="M12" s="63">
        <f>SUM(I12:L12)</f>
        <v>730.2</v>
      </c>
      <c r="N12" s="26">
        <v>221.1</v>
      </c>
      <c r="O12" s="27">
        <v>207.1</v>
      </c>
      <c r="P12" s="27">
        <v>192.2</v>
      </c>
      <c r="Q12" s="27">
        <v>210.6</v>
      </c>
      <c r="R12" s="63">
        <f>SUM(N12:Q12)</f>
        <v>831</v>
      </c>
      <c r="S12" s="64">
        <v>233.1</v>
      </c>
      <c r="T12" s="62">
        <v>240.1</v>
      </c>
      <c r="U12" s="62">
        <v>220.6</v>
      </c>
      <c r="V12" s="62">
        <v>239.9</v>
      </c>
      <c r="W12" s="63">
        <f>SUM(S12:V12)</f>
        <v>933.69999999999993</v>
      </c>
      <c r="X12" s="78">
        <v>219.5</v>
      </c>
      <c r="Y12" s="79">
        <v>269.2</v>
      </c>
      <c r="Z12" s="79">
        <v>272</v>
      </c>
      <c r="AA12" s="79">
        <v>291</v>
      </c>
      <c r="AB12" s="63">
        <f>SUM(X12:AA12)</f>
        <v>1051.7</v>
      </c>
      <c r="AC12" s="78">
        <v>307.8</v>
      </c>
      <c r="AD12" s="79">
        <v>328.9</v>
      </c>
      <c r="AE12" s="79">
        <v>322.5</v>
      </c>
      <c r="AF12" s="79">
        <v>354.29999999999995</v>
      </c>
      <c r="AG12" s="80">
        <f>SUM(AC12:AF12)</f>
        <v>1313.5</v>
      </c>
      <c r="AH12" s="78">
        <v>339.1</v>
      </c>
      <c r="AI12" s="79">
        <v>353.3</v>
      </c>
      <c r="AJ12" s="79">
        <v>289.60000000000002</v>
      </c>
      <c r="AK12" s="79">
        <v>330</v>
      </c>
      <c r="AL12" s="80">
        <f>SUM(AH12:AK12)</f>
        <v>1312</v>
      </c>
      <c r="AM12" s="78">
        <v>373.4</v>
      </c>
      <c r="AN12" s="79">
        <v>403.6</v>
      </c>
      <c r="AO12" s="79">
        <v>400.7</v>
      </c>
      <c r="AP12" s="79">
        <v>410.7</v>
      </c>
      <c r="AQ12" s="78">
        <f>SUM(AM12:AP12)</f>
        <v>1588.4</v>
      </c>
      <c r="AR12" s="78">
        <v>396.9</v>
      </c>
      <c r="AS12" s="79">
        <v>372.9</v>
      </c>
      <c r="AT12" s="79">
        <v>362.4</v>
      </c>
      <c r="AU12" s="173">
        <v>372.8</v>
      </c>
      <c r="AV12" s="78">
        <f>SUM(AR12:AU12)</f>
        <v>1504.9999999999998</v>
      </c>
      <c r="AW12" s="249">
        <v>336.9</v>
      </c>
    </row>
    <row r="13" spans="1:49" s="13" customFormat="1">
      <c r="A13" s="1"/>
      <c r="B13" s="1"/>
      <c r="C13" s="7"/>
      <c r="D13" s="7"/>
      <c r="E13" s="7"/>
      <c r="F13" s="7"/>
      <c r="G13" s="7"/>
      <c r="H13" s="206"/>
      <c r="I13" s="200"/>
      <c r="J13" s="7"/>
      <c r="K13" s="7"/>
      <c r="L13" s="7"/>
      <c r="M13" s="206"/>
      <c r="N13" s="200"/>
      <c r="O13" s="7"/>
      <c r="P13" s="7"/>
      <c r="Q13" s="7"/>
      <c r="R13" s="206"/>
      <c r="S13" s="61"/>
      <c r="T13" s="62"/>
      <c r="U13" s="62"/>
      <c r="V13" s="62"/>
      <c r="W13" s="63"/>
      <c r="X13" s="61"/>
      <c r="Y13" s="62"/>
      <c r="Z13" s="62"/>
      <c r="AA13" s="62"/>
      <c r="AB13" s="63"/>
      <c r="AC13" s="61"/>
      <c r="AD13" s="62"/>
      <c r="AE13" s="62"/>
      <c r="AF13" s="62"/>
      <c r="AG13" s="126"/>
      <c r="AH13" s="127"/>
      <c r="AI13" s="89"/>
      <c r="AJ13" s="89"/>
      <c r="AK13" s="89"/>
      <c r="AL13" s="126"/>
      <c r="AM13" s="127"/>
      <c r="AN13" s="89"/>
      <c r="AO13" s="89"/>
      <c r="AP13" s="89"/>
      <c r="AQ13" s="127"/>
      <c r="AR13" s="127"/>
      <c r="AS13" s="89"/>
      <c r="AT13" s="89"/>
      <c r="AU13" s="89"/>
      <c r="AV13" s="127"/>
      <c r="AW13" s="126"/>
    </row>
    <row r="14" spans="1:49" s="13" customFormat="1" collapsed="1">
      <c r="A14" s="1"/>
      <c r="B14" s="14" t="s">
        <v>106</v>
      </c>
      <c r="C14" s="15">
        <v>-2</v>
      </c>
      <c r="D14" s="15"/>
      <c r="E14" s="15"/>
      <c r="F14" s="15"/>
      <c r="G14" s="15"/>
      <c r="H14" s="204"/>
      <c r="I14" s="202"/>
      <c r="J14" s="15"/>
      <c r="K14" s="15"/>
      <c r="L14" s="15"/>
      <c r="M14" s="204"/>
      <c r="N14" s="202"/>
      <c r="O14" s="15"/>
      <c r="P14" s="15"/>
      <c r="Q14" s="15"/>
      <c r="R14" s="204"/>
      <c r="S14" s="64"/>
      <c r="T14" s="62"/>
      <c r="U14" s="62"/>
      <c r="V14" s="62"/>
      <c r="W14" s="63"/>
      <c r="X14" s="64"/>
      <c r="Y14" s="62"/>
      <c r="Z14" s="62"/>
      <c r="AA14" s="62"/>
      <c r="AB14" s="63"/>
      <c r="AC14" s="64"/>
      <c r="AD14" s="62"/>
      <c r="AE14" s="62"/>
      <c r="AF14" s="62"/>
      <c r="AG14" s="80"/>
      <c r="AH14" s="78"/>
      <c r="AI14" s="79"/>
      <c r="AJ14" s="79"/>
      <c r="AK14" s="79"/>
      <c r="AL14" s="80"/>
      <c r="AM14" s="78"/>
      <c r="AN14" s="79"/>
      <c r="AO14" s="79"/>
      <c r="AP14" s="79"/>
      <c r="AQ14" s="78"/>
      <c r="AR14" s="78"/>
      <c r="AS14" s="79"/>
      <c r="AT14" s="79"/>
      <c r="AU14" s="79"/>
      <c r="AV14" s="78"/>
      <c r="AW14" s="80"/>
    </row>
    <row r="15" spans="1:49" s="13" customFormat="1">
      <c r="A15" s="1"/>
      <c r="B15" s="11" t="s">
        <v>8</v>
      </c>
      <c r="C15" s="49">
        <v>-3</v>
      </c>
      <c r="D15" s="31">
        <v>94.6</v>
      </c>
      <c r="E15" s="3">
        <v>97.7</v>
      </c>
      <c r="F15" s="3">
        <v>75.5</v>
      </c>
      <c r="G15" s="217">
        <v>76.099999999999994</v>
      </c>
      <c r="H15" s="63">
        <f>SUM(D15:G15)</f>
        <v>343.9</v>
      </c>
      <c r="I15" s="31">
        <v>79.8</v>
      </c>
      <c r="J15" s="3">
        <v>97.4</v>
      </c>
      <c r="K15" s="3">
        <v>101.3</v>
      </c>
      <c r="L15" s="217">
        <v>103.4</v>
      </c>
      <c r="M15" s="63">
        <f>SUM(I15:L15)</f>
        <v>381.9</v>
      </c>
      <c r="N15" s="31">
        <v>107.2</v>
      </c>
      <c r="O15" s="3">
        <v>99.5</v>
      </c>
      <c r="P15" s="54">
        <v>86.1</v>
      </c>
      <c r="Q15" s="54">
        <v>95.1</v>
      </c>
      <c r="R15" s="63">
        <f>SUM(N15:Q15)</f>
        <v>387.9</v>
      </c>
      <c r="S15" s="66">
        <v>113.5</v>
      </c>
      <c r="T15" s="62">
        <v>124.7</v>
      </c>
      <c r="U15" s="62">
        <v>112.3</v>
      </c>
      <c r="V15" s="62">
        <v>120</v>
      </c>
      <c r="W15" s="63">
        <f>SUM(S15:V15)</f>
        <v>470.5</v>
      </c>
      <c r="X15" s="66">
        <v>130.9</v>
      </c>
      <c r="Y15" s="62">
        <v>148.6</v>
      </c>
      <c r="Z15" s="62">
        <v>155.6</v>
      </c>
      <c r="AA15" s="62">
        <v>152.89999999999998</v>
      </c>
      <c r="AB15" s="40">
        <f>SUM(X15:AA15)</f>
        <v>588</v>
      </c>
      <c r="AC15" s="66">
        <v>169.3</v>
      </c>
      <c r="AD15" s="62">
        <v>182.5</v>
      </c>
      <c r="AE15" s="62">
        <v>183.3</v>
      </c>
      <c r="AF15" s="62">
        <v>206.10000000000002</v>
      </c>
      <c r="AG15" s="133">
        <f>SUM(AC15:AF15)</f>
        <v>741.2</v>
      </c>
      <c r="AH15" s="134">
        <v>191.8</v>
      </c>
      <c r="AI15" s="92">
        <v>212.8</v>
      </c>
      <c r="AJ15" s="92">
        <v>174.1</v>
      </c>
      <c r="AK15" s="92">
        <v>188.8</v>
      </c>
      <c r="AL15" s="133">
        <f t="shared" ref="AL15:AL26" si="12">SUM(AH15:AK15)</f>
        <v>767.5</v>
      </c>
      <c r="AM15" s="134">
        <v>217.6</v>
      </c>
      <c r="AN15" s="92">
        <v>232.7</v>
      </c>
      <c r="AO15" s="92">
        <v>237.8</v>
      </c>
      <c r="AP15" s="92">
        <v>233</v>
      </c>
      <c r="AQ15" s="134">
        <f t="shared" ref="AQ15:AQ26" si="13">SUM(AM15:AP15)</f>
        <v>921.09999999999991</v>
      </c>
      <c r="AR15" s="134">
        <v>227.3</v>
      </c>
      <c r="AS15" s="92">
        <v>201.9</v>
      </c>
      <c r="AT15" s="92">
        <v>209.3</v>
      </c>
      <c r="AU15" s="175">
        <v>202.4</v>
      </c>
      <c r="AV15" s="134">
        <f>SUM(AR15:AU15)</f>
        <v>840.9</v>
      </c>
      <c r="AW15" s="251">
        <v>162.19999999999999</v>
      </c>
    </row>
    <row r="16" spans="1:49" s="13" customFormat="1">
      <c r="A16" s="1"/>
      <c r="B16" s="11" t="s">
        <v>10</v>
      </c>
      <c r="C16" s="15">
        <v>-4</v>
      </c>
      <c r="D16" s="31">
        <v>23.1</v>
      </c>
      <c r="E16" s="3">
        <v>25.5</v>
      </c>
      <c r="F16" s="3">
        <v>22.599999999999998</v>
      </c>
      <c r="G16" s="217">
        <v>22.599999999999998</v>
      </c>
      <c r="H16" s="63">
        <f t="shared" ref="H16:H20" si="14">SUM(D16:G16)</f>
        <v>93.8</v>
      </c>
      <c r="I16" s="31">
        <v>26.4</v>
      </c>
      <c r="J16" s="3">
        <v>30.5</v>
      </c>
      <c r="K16" s="3">
        <v>24.9</v>
      </c>
      <c r="L16" s="217">
        <v>26.3</v>
      </c>
      <c r="M16" s="63">
        <f t="shared" ref="M16:M24" si="15">SUM(I16:L16)</f>
        <v>108.1</v>
      </c>
      <c r="N16" s="31">
        <v>28.3</v>
      </c>
      <c r="O16" s="3">
        <v>27.5</v>
      </c>
      <c r="P16" s="3">
        <v>23.5</v>
      </c>
      <c r="Q16" s="3">
        <v>20.5</v>
      </c>
      <c r="R16" s="63">
        <f t="shared" ref="R16:R26" si="16">SUM(N16:Q16)</f>
        <v>99.8</v>
      </c>
      <c r="S16" s="66">
        <v>24.8</v>
      </c>
      <c r="T16" s="62">
        <v>27</v>
      </c>
      <c r="U16" s="62">
        <v>23.4</v>
      </c>
      <c r="V16" s="62">
        <v>19.600000000000001</v>
      </c>
      <c r="W16" s="63">
        <f t="shared" ref="W16:W26" si="17">SUM(S16:V16)</f>
        <v>94.799999999999983</v>
      </c>
      <c r="X16" s="66">
        <v>22.3</v>
      </c>
      <c r="Y16" s="62">
        <v>38.700000000000003</v>
      </c>
      <c r="Z16" s="62">
        <v>33.5</v>
      </c>
      <c r="AA16" s="62">
        <v>33.699999999999989</v>
      </c>
      <c r="AB16" s="40">
        <f t="shared" ref="AB16:AB26" si="18">SUM(X16:AA16)</f>
        <v>128.19999999999999</v>
      </c>
      <c r="AC16" s="66">
        <v>38.799999999999997</v>
      </c>
      <c r="AD16" s="62">
        <v>44.5</v>
      </c>
      <c r="AE16" s="62">
        <v>39.1</v>
      </c>
      <c r="AF16" s="62">
        <v>38.400000000000006</v>
      </c>
      <c r="AG16" s="133">
        <f>SUM(AC16:AF16)</f>
        <v>160.80000000000001</v>
      </c>
      <c r="AH16" s="134">
        <v>36.6</v>
      </c>
      <c r="AI16" s="92">
        <v>38.299999999999997</v>
      </c>
      <c r="AJ16" s="92">
        <v>27.6</v>
      </c>
      <c r="AK16" s="92">
        <v>40.299999999999997</v>
      </c>
      <c r="AL16" s="133">
        <f t="shared" si="12"/>
        <v>142.80000000000001</v>
      </c>
      <c r="AM16" s="134">
        <v>46.5</v>
      </c>
      <c r="AN16" s="92">
        <v>44.4</v>
      </c>
      <c r="AO16" s="92">
        <v>36.700000000000003</v>
      </c>
      <c r="AP16" s="92">
        <v>38.5</v>
      </c>
      <c r="AQ16" s="134">
        <f t="shared" si="13"/>
        <v>166.10000000000002</v>
      </c>
      <c r="AR16" s="134">
        <v>41.2</v>
      </c>
      <c r="AS16" s="92">
        <v>49.3</v>
      </c>
      <c r="AT16" s="92">
        <v>34.799999999999997</v>
      </c>
      <c r="AU16" s="175">
        <v>36</v>
      </c>
      <c r="AV16" s="134">
        <f t="shared" ref="AV16:AV18" si="19">SUM(AR16:AU16)</f>
        <v>161.30000000000001</v>
      </c>
      <c r="AW16" s="251">
        <v>37.799999999999997</v>
      </c>
    </row>
    <row r="17" spans="1:49" s="13" customFormat="1">
      <c r="A17" s="1"/>
      <c r="B17" s="11" t="s">
        <v>11</v>
      </c>
      <c r="C17" s="15">
        <v>-5</v>
      </c>
      <c r="D17" s="31">
        <v>0.8</v>
      </c>
      <c r="E17" s="3">
        <v>0.2</v>
      </c>
      <c r="F17" s="3">
        <v>-0.7</v>
      </c>
      <c r="G17" s="217">
        <v>1</v>
      </c>
      <c r="H17" s="63">
        <f t="shared" si="14"/>
        <v>1.3</v>
      </c>
      <c r="I17" s="31">
        <v>-0.2</v>
      </c>
      <c r="J17" s="3">
        <v>0.3</v>
      </c>
      <c r="K17" s="3">
        <v>0.5</v>
      </c>
      <c r="L17" s="217">
        <v>-0.3</v>
      </c>
      <c r="M17" s="63">
        <f t="shared" si="15"/>
        <v>0.3</v>
      </c>
      <c r="N17" s="31">
        <v>-4.5999999999999996</v>
      </c>
      <c r="O17" s="3">
        <v>3.4</v>
      </c>
      <c r="P17" s="3">
        <v>4.0999999999999996</v>
      </c>
      <c r="Q17" s="3">
        <v>7.1</v>
      </c>
      <c r="R17" s="63">
        <f t="shared" si="16"/>
        <v>10</v>
      </c>
      <c r="S17" s="66">
        <v>7.9</v>
      </c>
      <c r="T17" s="62">
        <v>5.8</v>
      </c>
      <c r="U17" s="62">
        <v>2.4</v>
      </c>
      <c r="V17" s="62">
        <v>0.6</v>
      </c>
      <c r="W17" s="63">
        <f t="shared" si="17"/>
        <v>16.7</v>
      </c>
      <c r="X17" s="31">
        <v>2.4</v>
      </c>
      <c r="Y17" s="62">
        <v>11.1</v>
      </c>
      <c r="Z17" s="62">
        <v>10.3</v>
      </c>
      <c r="AA17" s="62">
        <v>18.900000000000002</v>
      </c>
      <c r="AB17" s="40">
        <f t="shared" si="18"/>
        <v>42.7</v>
      </c>
      <c r="AC17" s="31">
        <v>16.3</v>
      </c>
      <c r="AD17" s="62">
        <v>16.7</v>
      </c>
      <c r="AE17" s="62">
        <v>11.9</v>
      </c>
      <c r="AF17" s="62">
        <v>18</v>
      </c>
      <c r="AG17" s="133">
        <f>SUM(AC17:AF17)</f>
        <v>62.9</v>
      </c>
      <c r="AH17" s="134">
        <v>12.1</v>
      </c>
      <c r="AI17" s="76">
        <v>4.5</v>
      </c>
      <c r="AJ17" s="76">
        <v>1.4</v>
      </c>
      <c r="AK17" s="76">
        <v>8.5</v>
      </c>
      <c r="AL17" s="133">
        <f t="shared" si="12"/>
        <v>26.5</v>
      </c>
      <c r="AM17" s="134">
        <v>11.8</v>
      </c>
      <c r="AN17" s="76">
        <v>12.5</v>
      </c>
      <c r="AO17" s="76">
        <v>7.6</v>
      </c>
      <c r="AP17" s="76">
        <v>13.1</v>
      </c>
      <c r="AQ17" s="134">
        <f t="shared" si="13"/>
        <v>45</v>
      </c>
      <c r="AR17" s="134">
        <v>12.2</v>
      </c>
      <c r="AS17" s="76">
        <v>8.9</v>
      </c>
      <c r="AT17" s="76">
        <v>3.6</v>
      </c>
      <c r="AU17" s="177">
        <v>13.3</v>
      </c>
      <c r="AV17" s="134">
        <f t="shared" si="19"/>
        <v>38</v>
      </c>
      <c r="AW17" s="252">
        <v>15.1</v>
      </c>
    </row>
    <row r="18" spans="1:49" s="13" customFormat="1">
      <c r="A18" s="1"/>
      <c r="B18" s="11" t="s">
        <v>9</v>
      </c>
      <c r="C18" s="15">
        <v>-1</v>
      </c>
      <c r="D18" s="31">
        <v>-1.4</v>
      </c>
      <c r="E18" s="3">
        <v>-1.2</v>
      </c>
      <c r="F18" s="3">
        <v>-2.1</v>
      </c>
      <c r="G18" s="217">
        <v>-2</v>
      </c>
      <c r="H18" s="217">
        <f t="shared" si="14"/>
        <v>-6.6999999999999993</v>
      </c>
      <c r="I18" s="31">
        <v>-1.8</v>
      </c>
      <c r="J18" s="3">
        <v>-2.1</v>
      </c>
      <c r="K18" s="3">
        <v>-1.9</v>
      </c>
      <c r="L18" s="217">
        <v>-2.8</v>
      </c>
      <c r="M18" s="217">
        <f t="shared" si="15"/>
        <v>-8.6000000000000014</v>
      </c>
      <c r="N18" s="31">
        <v>-1.5</v>
      </c>
      <c r="O18" s="3">
        <v>-1.8</v>
      </c>
      <c r="P18" s="3">
        <v>-2.6</v>
      </c>
      <c r="Q18" s="3">
        <v>-0.9</v>
      </c>
      <c r="R18" s="40">
        <f t="shared" si="16"/>
        <v>-6.8000000000000007</v>
      </c>
      <c r="S18" s="66">
        <v>0.4</v>
      </c>
      <c r="T18" s="3">
        <v>-0.5</v>
      </c>
      <c r="U18" s="3">
        <v>0</v>
      </c>
      <c r="V18" s="3">
        <v>0.1</v>
      </c>
      <c r="W18" s="40">
        <f t="shared" si="17"/>
        <v>0</v>
      </c>
      <c r="X18" s="31">
        <v>0</v>
      </c>
      <c r="Y18" s="3">
        <v>0</v>
      </c>
      <c r="Z18" s="3">
        <v>0</v>
      </c>
      <c r="AA18" s="3">
        <v>0</v>
      </c>
      <c r="AB18" s="40">
        <f t="shared" si="18"/>
        <v>0</v>
      </c>
      <c r="AC18" s="31">
        <v>0</v>
      </c>
      <c r="AD18" s="3">
        <v>0</v>
      </c>
      <c r="AE18" s="3">
        <v>0</v>
      </c>
      <c r="AF18" s="3"/>
      <c r="AG18" s="77">
        <f>SUM(AC18:AF18)</f>
        <v>0</v>
      </c>
      <c r="AH18" s="75">
        <v>0</v>
      </c>
      <c r="AI18" s="76">
        <v>0</v>
      </c>
      <c r="AJ18" s="76">
        <v>0</v>
      </c>
      <c r="AK18" s="76">
        <v>0</v>
      </c>
      <c r="AL18" s="77">
        <f t="shared" si="12"/>
        <v>0</v>
      </c>
      <c r="AM18" s="75">
        <v>0</v>
      </c>
      <c r="AN18" s="76">
        <v>0</v>
      </c>
      <c r="AO18" s="76">
        <v>0</v>
      </c>
      <c r="AP18" s="76">
        <v>0</v>
      </c>
      <c r="AQ18" s="75">
        <f t="shared" si="13"/>
        <v>0</v>
      </c>
      <c r="AR18" s="75">
        <v>0</v>
      </c>
      <c r="AS18" s="76">
        <v>0</v>
      </c>
      <c r="AT18" s="76">
        <v>0</v>
      </c>
      <c r="AU18" s="177">
        <v>0</v>
      </c>
      <c r="AV18" s="75">
        <f t="shared" si="19"/>
        <v>0</v>
      </c>
      <c r="AW18" s="252">
        <v>0</v>
      </c>
    </row>
    <row r="19" spans="1:49" s="13" customFormat="1">
      <c r="A19" s="1"/>
      <c r="B19" s="11" t="s">
        <v>18</v>
      </c>
      <c r="C19" s="7"/>
      <c r="D19" s="31">
        <v>0</v>
      </c>
      <c r="E19" s="3">
        <v>0</v>
      </c>
      <c r="F19" s="3">
        <v>0</v>
      </c>
      <c r="G19" s="217">
        <v>0</v>
      </c>
      <c r="H19" s="217">
        <f t="shared" si="14"/>
        <v>0</v>
      </c>
      <c r="I19" s="31">
        <v>0</v>
      </c>
      <c r="J19" s="3">
        <v>0</v>
      </c>
      <c r="K19" s="3">
        <v>0</v>
      </c>
      <c r="L19" s="217">
        <v>0</v>
      </c>
      <c r="M19" s="217">
        <f t="shared" si="15"/>
        <v>0</v>
      </c>
      <c r="N19" s="31">
        <v>0</v>
      </c>
      <c r="O19" s="3">
        <v>-21.2</v>
      </c>
      <c r="P19" s="3">
        <v>-4.8</v>
      </c>
      <c r="Q19" s="3">
        <v>-3.5</v>
      </c>
      <c r="R19" s="40">
        <f t="shared" si="16"/>
        <v>-29.5</v>
      </c>
      <c r="S19" s="31">
        <v>0</v>
      </c>
      <c r="T19" s="3">
        <v>0</v>
      </c>
      <c r="U19" s="3">
        <v>0</v>
      </c>
      <c r="V19" s="3">
        <v>-84.4</v>
      </c>
      <c r="W19" s="40">
        <f t="shared" si="17"/>
        <v>-84.4</v>
      </c>
      <c r="X19" s="31">
        <v>0</v>
      </c>
      <c r="Y19" s="3">
        <v>0</v>
      </c>
      <c r="Z19" s="3">
        <v>0</v>
      </c>
      <c r="AA19" s="3">
        <v>0</v>
      </c>
      <c r="AB19" s="40">
        <f t="shared" si="18"/>
        <v>0</v>
      </c>
      <c r="AC19" s="31">
        <v>0</v>
      </c>
      <c r="AD19" s="3">
        <v>0</v>
      </c>
      <c r="AE19" s="3">
        <v>0</v>
      </c>
      <c r="AF19" s="3">
        <v>0</v>
      </c>
      <c r="AG19" s="77">
        <f t="shared" ref="AG19:AG26" si="20">SUM(AC19:AF19)</f>
        <v>0</v>
      </c>
      <c r="AH19" s="75">
        <v>0</v>
      </c>
      <c r="AI19" s="76">
        <v>0</v>
      </c>
      <c r="AJ19" s="76">
        <v>0</v>
      </c>
      <c r="AK19" s="76">
        <v>0</v>
      </c>
      <c r="AL19" s="77">
        <f t="shared" si="12"/>
        <v>0</v>
      </c>
      <c r="AM19" s="75">
        <v>0</v>
      </c>
      <c r="AN19" s="76">
        <v>0</v>
      </c>
      <c r="AO19" s="76">
        <v>0</v>
      </c>
      <c r="AP19" s="76">
        <v>0</v>
      </c>
      <c r="AQ19" s="75">
        <f t="shared" si="13"/>
        <v>0</v>
      </c>
      <c r="AR19" s="75">
        <v>0</v>
      </c>
      <c r="AS19" s="76">
        <v>0</v>
      </c>
      <c r="AT19" s="76">
        <v>0</v>
      </c>
      <c r="AU19" s="76">
        <v>0</v>
      </c>
      <c r="AV19" s="75">
        <f>SUM(AR19:AT19)</f>
        <v>0</v>
      </c>
      <c r="AW19" s="77">
        <v>0</v>
      </c>
    </row>
    <row r="20" spans="1:49" s="13" customFormat="1">
      <c r="A20" s="1"/>
      <c r="B20" s="11" t="s">
        <v>21</v>
      </c>
      <c r="C20" s="7"/>
      <c r="D20" s="31">
        <v>0</v>
      </c>
      <c r="E20" s="3">
        <v>0</v>
      </c>
      <c r="F20" s="3">
        <v>0</v>
      </c>
      <c r="G20" s="217">
        <v>0</v>
      </c>
      <c r="H20" s="217">
        <f t="shared" si="14"/>
        <v>0</v>
      </c>
      <c r="I20" s="31">
        <v>0</v>
      </c>
      <c r="J20" s="3">
        <v>0</v>
      </c>
      <c r="K20" s="3">
        <v>0</v>
      </c>
      <c r="L20" s="217">
        <v>0</v>
      </c>
      <c r="M20" s="217">
        <f t="shared" si="15"/>
        <v>0</v>
      </c>
      <c r="N20" s="31">
        <v>0</v>
      </c>
      <c r="O20" s="3">
        <v>0</v>
      </c>
      <c r="P20" s="218">
        <v>0</v>
      </c>
      <c r="Q20" s="217">
        <v>0</v>
      </c>
      <c r="R20" s="40">
        <f t="shared" si="16"/>
        <v>0</v>
      </c>
      <c r="S20" s="31">
        <v>0</v>
      </c>
      <c r="T20" s="3">
        <v>0</v>
      </c>
      <c r="U20" s="3">
        <v>0</v>
      </c>
      <c r="V20" s="3">
        <v>0</v>
      </c>
      <c r="W20" s="40">
        <f t="shared" si="17"/>
        <v>0</v>
      </c>
      <c r="X20" s="31">
        <v>-11.1</v>
      </c>
      <c r="Y20" s="3">
        <v>0</v>
      </c>
      <c r="Z20" s="3">
        <v>0</v>
      </c>
      <c r="AA20" s="3">
        <v>0</v>
      </c>
      <c r="AB20" s="40">
        <f t="shared" si="18"/>
        <v>-11.1</v>
      </c>
      <c r="AC20" s="31">
        <v>0</v>
      </c>
      <c r="AD20" s="3">
        <v>0</v>
      </c>
      <c r="AE20" s="3">
        <v>0</v>
      </c>
      <c r="AF20" s="3">
        <v>0</v>
      </c>
      <c r="AG20" s="77">
        <f t="shared" si="20"/>
        <v>0</v>
      </c>
      <c r="AH20" s="75">
        <v>0</v>
      </c>
      <c r="AI20" s="76">
        <v>0</v>
      </c>
      <c r="AJ20" s="76">
        <v>0</v>
      </c>
      <c r="AK20" s="76">
        <v>0</v>
      </c>
      <c r="AL20" s="77">
        <f t="shared" si="12"/>
        <v>0</v>
      </c>
      <c r="AM20" s="75">
        <v>0</v>
      </c>
      <c r="AN20" s="76">
        <v>0</v>
      </c>
      <c r="AO20" s="76">
        <v>0</v>
      </c>
      <c r="AP20" s="76">
        <v>0</v>
      </c>
      <c r="AQ20" s="75">
        <f t="shared" si="13"/>
        <v>0</v>
      </c>
      <c r="AR20" s="75">
        <v>0</v>
      </c>
      <c r="AS20" s="76">
        <v>-57.3</v>
      </c>
      <c r="AT20" s="76">
        <v>0</v>
      </c>
      <c r="AU20" s="76">
        <v>7</v>
      </c>
      <c r="AV20" s="75">
        <f>SUM(AR20:AU20)</f>
        <v>-50.3</v>
      </c>
      <c r="AW20" s="77">
        <v>0</v>
      </c>
    </row>
    <row r="21" spans="1:49" s="13" customFormat="1">
      <c r="A21" s="1"/>
      <c r="B21" s="11" t="s">
        <v>72</v>
      </c>
      <c r="C21" s="7"/>
      <c r="D21" s="7"/>
      <c r="E21" s="7"/>
      <c r="F21" s="7"/>
      <c r="G21" s="7"/>
      <c r="H21" s="206"/>
      <c r="I21" s="200"/>
      <c r="J21" s="7"/>
      <c r="K21" s="7"/>
      <c r="L21" s="7"/>
      <c r="M21" s="40">
        <f t="shared" si="15"/>
        <v>0</v>
      </c>
      <c r="N21" s="200"/>
      <c r="O21" s="7"/>
      <c r="P21" s="7"/>
      <c r="Q21" s="7"/>
      <c r="R21" s="40"/>
      <c r="S21" s="3"/>
      <c r="T21" s="3"/>
      <c r="U21" s="3"/>
      <c r="V21" s="3"/>
      <c r="W21" s="40"/>
      <c r="X21" s="3"/>
      <c r="Y21" s="3"/>
      <c r="Z21" s="3"/>
      <c r="AA21" s="3"/>
      <c r="AB21" s="40"/>
      <c r="AC21" s="3"/>
      <c r="AD21" s="3"/>
      <c r="AE21" s="3"/>
      <c r="AF21" s="3"/>
      <c r="AG21" s="77"/>
      <c r="AH21" s="76"/>
      <c r="AI21" s="76"/>
      <c r="AJ21" s="76"/>
      <c r="AK21" s="76"/>
      <c r="AL21" s="77"/>
      <c r="AM21" s="76"/>
      <c r="AN21" s="76"/>
      <c r="AO21" s="76"/>
      <c r="AP21" s="76"/>
      <c r="AQ21" s="77"/>
      <c r="AR21" s="76"/>
      <c r="AS21" s="76"/>
      <c r="AT21" s="76"/>
      <c r="AU21" s="76"/>
      <c r="AV21" s="75"/>
      <c r="AW21" s="77"/>
    </row>
    <row r="22" spans="1:49" s="13" customFormat="1">
      <c r="A22" s="1"/>
      <c r="B22" s="12" t="s">
        <v>113</v>
      </c>
      <c r="C22" s="15">
        <v>-6</v>
      </c>
      <c r="D22" s="31">
        <v>-19.5</v>
      </c>
      <c r="E22" s="3">
        <v>-16.100000000000001</v>
      </c>
      <c r="F22" s="3">
        <v>-21.8</v>
      </c>
      <c r="G22" s="217">
        <v>-20.6</v>
      </c>
      <c r="H22" s="217">
        <f>SUM(D22:G22)</f>
        <v>-78</v>
      </c>
      <c r="I22" s="31">
        <v>-15.9</v>
      </c>
      <c r="J22" s="3">
        <v>-20.3</v>
      </c>
      <c r="K22" s="3">
        <v>-24.4</v>
      </c>
      <c r="L22" s="217">
        <v>-23.6</v>
      </c>
      <c r="M22" s="217">
        <f t="shared" si="15"/>
        <v>-84.2</v>
      </c>
      <c r="N22" s="31">
        <v>-22.3</v>
      </c>
      <c r="O22" s="3">
        <v>-21.7</v>
      </c>
      <c r="P22" s="3">
        <v>-20.5</v>
      </c>
      <c r="Q22" s="3">
        <v>-21.8</v>
      </c>
      <c r="R22" s="40">
        <f t="shared" si="16"/>
        <v>-86.3</v>
      </c>
      <c r="S22" s="3">
        <v>-22.2</v>
      </c>
      <c r="T22" s="3">
        <v>-22.8</v>
      </c>
      <c r="U22" s="3">
        <v>-30.9</v>
      </c>
      <c r="V22" s="3">
        <v>-19.3</v>
      </c>
      <c r="W22" s="40">
        <f t="shared" si="17"/>
        <v>-95.2</v>
      </c>
      <c r="X22" s="3">
        <v>-30.7</v>
      </c>
      <c r="Y22" s="3">
        <v>-35.299999999999997</v>
      </c>
      <c r="Z22" s="3">
        <v>-31.5</v>
      </c>
      <c r="AA22" s="3">
        <v>-32.4</v>
      </c>
      <c r="AB22" s="40">
        <f t="shared" si="18"/>
        <v>-129.9</v>
      </c>
      <c r="AC22" s="3">
        <v>-43.9</v>
      </c>
      <c r="AD22" s="3">
        <v>-38</v>
      </c>
      <c r="AE22" s="3">
        <v>-30.2</v>
      </c>
      <c r="AF22" s="3">
        <v>-37.200000000000003</v>
      </c>
      <c r="AG22" s="40">
        <f t="shared" si="20"/>
        <v>-149.30000000000001</v>
      </c>
      <c r="AH22" s="3">
        <v>-32.1</v>
      </c>
      <c r="AI22" s="3">
        <v>-37.1</v>
      </c>
      <c r="AJ22" s="3">
        <v>-37.700000000000003</v>
      </c>
      <c r="AK22" s="3">
        <v>-50.1</v>
      </c>
      <c r="AL22" s="40">
        <f t="shared" si="12"/>
        <v>-157</v>
      </c>
      <c r="AM22" s="3">
        <v>-41.7</v>
      </c>
      <c r="AN22" s="3">
        <v>-49.6</v>
      </c>
      <c r="AO22" s="3">
        <v>-48</v>
      </c>
      <c r="AP22" s="3">
        <v>-52.1</v>
      </c>
      <c r="AQ22" s="40">
        <f t="shared" si="13"/>
        <v>-191.4</v>
      </c>
      <c r="AR22" s="3">
        <v>-44.7</v>
      </c>
      <c r="AS22" s="3">
        <v>-49.1</v>
      </c>
      <c r="AT22" s="3">
        <v>-40.700000000000003</v>
      </c>
      <c r="AU22" s="3">
        <v>-42.5</v>
      </c>
      <c r="AV22" s="31">
        <f>SUM(AR22:AU22)</f>
        <v>-177</v>
      </c>
      <c r="AW22" s="40">
        <v>-46.1</v>
      </c>
    </row>
    <row r="23" spans="1:49" s="13" customFormat="1">
      <c r="A23" s="1"/>
      <c r="B23" s="12" t="s">
        <v>30</v>
      </c>
      <c r="C23" s="15"/>
      <c r="D23" s="31">
        <v>20.2</v>
      </c>
      <c r="E23" s="3">
        <v>-17.600000000000001</v>
      </c>
      <c r="F23" s="3">
        <v>35.200000000000003</v>
      </c>
      <c r="G23" s="217">
        <v>1.1000000000000001</v>
      </c>
      <c r="H23" s="217">
        <f>SUM(D23:G23)</f>
        <v>38.9</v>
      </c>
      <c r="I23" s="31">
        <v>-4.3</v>
      </c>
      <c r="J23" s="3">
        <v>-7</v>
      </c>
      <c r="K23" s="3">
        <v>46.5</v>
      </c>
      <c r="L23" s="217">
        <v>-193.5</v>
      </c>
      <c r="M23" s="217">
        <f t="shared" si="15"/>
        <v>-158.30000000000001</v>
      </c>
      <c r="N23" s="31">
        <v>24.8</v>
      </c>
      <c r="O23" s="3">
        <v>13.8</v>
      </c>
      <c r="P23" s="3">
        <v>11.7</v>
      </c>
      <c r="Q23" s="3">
        <v>-73.8</v>
      </c>
      <c r="R23" s="40">
        <f t="shared" si="16"/>
        <v>-23.5</v>
      </c>
      <c r="S23" s="3">
        <v>8.1</v>
      </c>
      <c r="T23" s="3">
        <v>18.399999999999999</v>
      </c>
      <c r="U23" s="3">
        <v>-19</v>
      </c>
      <c r="V23" s="3">
        <v>-67.400000000000006</v>
      </c>
      <c r="W23" s="40">
        <f t="shared" si="17"/>
        <v>-59.900000000000006</v>
      </c>
      <c r="X23" s="3">
        <v>-64</v>
      </c>
      <c r="Y23" s="3">
        <v>-16.600000000000001</v>
      </c>
      <c r="Z23" s="3">
        <v>-36.1</v>
      </c>
      <c r="AA23" s="3">
        <v>-28.4</v>
      </c>
      <c r="AB23" s="40">
        <f t="shared" si="18"/>
        <v>-145.1</v>
      </c>
      <c r="AC23" s="3">
        <v>2.5</v>
      </c>
      <c r="AD23" s="3">
        <v>9.3000000000000007</v>
      </c>
      <c r="AE23" s="3">
        <v>-1.9</v>
      </c>
      <c r="AF23" s="3">
        <v>-142.9</v>
      </c>
      <c r="AG23" s="40">
        <f t="shared" si="20"/>
        <v>-133</v>
      </c>
      <c r="AH23" s="3">
        <v>12.9</v>
      </c>
      <c r="AI23" s="3">
        <v>8.1</v>
      </c>
      <c r="AJ23" s="3">
        <v>-2.5</v>
      </c>
      <c r="AK23" s="3">
        <v>-56.9</v>
      </c>
      <c r="AL23" s="40">
        <f t="shared" si="12"/>
        <v>-38.4</v>
      </c>
      <c r="AM23" s="3">
        <v>-0.3</v>
      </c>
      <c r="AN23" s="3">
        <v>3.5</v>
      </c>
      <c r="AO23" s="3">
        <v>-8</v>
      </c>
      <c r="AP23" s="3">
        <v>-148.5</v>
      </c>
      <c r="AQ23" s="40">
        <f t="shared" si="13"/>
        <v>-153.30000000000001</v>
      </c>
      <c r="AR23" s="3">
        <v>-0.6</v>
      </c>
      <c r="AS23" s="3">
        <v>-1.4</v>
      </c>
      <c r="AT23" s="3">
        <v>-0.9</v>
      </c>
      <c r="AU23" s="3">
        <v>-137.6</v>
      </c>
      <c r="AV23" s="31">
        <f t="shared" ref="AV23:AV26" si="21">SUM(AR23:AU23)</f>
        <v>-140.5</v>
      </c>
      <c r="AW23" s="40">
        <v>-1</v>
      </c>
    </row>
    <row r="24" spans="1:49" s="13" customFormat="1">
      <c r="A24" s="1"/>
      <c r="B24" s="229" t="s">
        <v>89</v>
      </c>
      <c r="C24" s="15"/>
      <c r="D24" s="31">
        <v>0</v>
      </c>
      <c r="E24" s="3">
        <v>0</v>
      </c>
      <c r="F24" s="3">
        <v>0</v>
      </c>
      <c r="G24" s="217">
        <v>0</v>
      </c>
      <c r="H24" s="217">
        <f>SUM(D24:G24)</f>
        <v>0</v>
      </c>
      <c r="I24" s="31">
        <v>0</v>
      </c>
      <c r="J24" s="3">
        <v>-1.7</v>
      </c>
      <c r="K24" s="3">
        <v>-3</v>
      </c>
      <c r="L24" s="217">
        <v>-5.3</v>
      </c>
      <c r="M24" s="217">
        <f t="shared" si="15"/>
        <v>-10</v>
      </c>
      <c r="N24" s="31">
        <v>0</v>
      </c>
      <c r="O24" s="3">
        <v>0</v>
      </c>
      <c r="P24" s="218">
        <v>0</v>
      </c>
      <c r="Q24" s="217">
        <v>0</v>
      </c>
      <c r="R24" s="40">
        <f t="shared" si="16"/>
        <v>0</v>
      </c>
      <c r="S24" s="3">
        <v>0</v>
      </c>
      <c r="T24" s="3">
        <v>0</v>
      </c>
      <c r="U24" s="3">
        <v>0</v>
      </c>
      <c r="V24" s="3">
        <v>0</v>
      </c>
      <c r="W24" s="40">
        <f t="shared" ref="W24" si="22">SUM(S24:V24)</f>
        <v>0</v>
      </c>
      <c r="X24" s="3">
        <v>0</v>
      </c>
      <c r="Y24" s="3">
        <v>0</v>
      </c>
      <c r="Z24" s="3">
        <v>0</v>
      </c>
      <c r="AA24" s="3">
        <v>0</v>
      </c>
      <c r="AB24" s="40">
        <f t="shared" ref="AB24" si="23">SUM(X24:AA24)</f>
        <v>0</v>
      </c>
      <c r="AC24" s="3">
        <v>0</v>
      </c>
      <c r="AD24" s="3">
        <v>0</v>
      </c>
      <c r="AE24" s="3">
        <v>0</v>
      </c>
      <c r="AF24" s="3">
        <v>0</v>
      </c>
      <c r="AG24" s="40">
        <f t="shared" ref="AG24" si="24">SUM(AC24:AF24)</f>
        <v>0</v>
      </c>
      <c r="AH24" s="3">
        <v>0</v>
      </c>
      <c r="AI24" s="3">
        <v>0</v>
      </c>
      <c r="AJ24" s="3">
        <v>0</v>
      </c>
      <c r="AK24" s="3">
        <v>0</v>
      </c>
      <c r="AL24" s="40">
        <f t="shared" si="12"/>
        <v>0</v>
      </c>
      <c r="AM24" s="3">
        <v>0</v>
      </c>
      <c r="AN24" s="3">
        <v>0</v>
      </c>
      <c r="AO24" s="3">
        <v>0</v>
      </c>
      <c r="AP24" s="3">
        <v>0</v>
      </c>
      <c r="AQ24" s="40">
        <f t="shared" si="13"/>
        <v>0</v>
      </c>
      <c r="AR24" s="3">
        <v>0</v>
      </c>
      <c r="AS24" s="3">
        <v>0</v>
      </c>
      <c r="AT24" s="3">
        <v>0</v>
      </c>
      <c r="AU24" s="3">
        <v>0</v>
      </c>
      <c r="AV24" s="31">
        <f t="shared" si="21"/>
        <v>0</v>
      </c>
      <c r="AW24" s="40">
        <v>0</v>
      </c>
    </row>
    <row r="25" spans="1:49" s="13" customFormat="1">
      <c r="A25" s="1"/>
      <c r="B25" s="12" t="s">
        <v>105</v>
      </c>
      <c r="C25" s="15"/>
      <c r="D25" s="31">
        <v>0</v>
      </c>
      <c r="E25" s="3">
        <v>0</v>
      </c>
      <c r="F25" s="3">
        <v>0</v>
      </c>
      <c r="G25" s="217">
        <v>0</v>
      </c>
      <c r="H25" s="217">
        <f>SUM(D25:G25)</f>
        <v>0</v>
      </c>
      <c r="I25" s="31">
        <v>0</v>
      </c>
      <c r="J25" s="3">
        <v>0</v>
      </c>
      <c r="K25" s="3">
        <v>0</v>
      </c>
      <c r="L25" s="217">
        <v>0</v>
      </c>
      <c r="M25" s="217">
        <f t="shared" ref="M25:M26" si="25">SUM(I25:L25)</f>
        <v>0</v>
      </c>
      <c r="N25" s="31">
        <v>0</v>
      </c>
      <c r="O25" s="3">
        <v>0</v>
      </c>
      <c r="P25" s="218">
        <v>0</v>
      </c>
      <c r="Q25" s="217">
        <v>0</v>
      </c>
      <c r="R25" s="40">
        <f t="shared" si="16"/>
        <v>0</v>
      </c>
      <c r="S25" s="3">
        <v>0</v>
      </c>
      <c r="T25" s="3">
        <v>0</v>
      </c>
      <c r="U25" s="3">
        <v>0</v>
      </c>
      <c r="V25" s="3">
        <v>0</v>
      </c>
      <c r="W25" s="40">
        <f t="shared" si="17"/>
        <v>0</v>
      </c>
      <c r="X25" s="3">
        <v>0</v>
      </c>
      <c r="Y25" s="3">
        <v>0</v>
      </c>
      <c r="Z25" s="3">
        <v>0</v>
      </c>
      <c r="AA25" s="3">
        <v>0</v>
      </c>
      <c r="AB25" s="40">
        <f t="shared" si="18"/>
        <v>0</v>
      </c>
      <c r="AC25" s="3">
        <v>0</v>
      </c>
      <c r="AD25" s="3">
        <v>0</v>
      </c>
      <c r="AE25" s="3">
        <v>0</v>
      </c>
      <c r="AF25" s="3">
        <v>0</v>
      </c>
      <c r="AG25" s="40">
        <f t="shared" si="20"/>
        <v>0</v>
      </c>
      <c r="AH25" s="3">
        <v>0</v>
      </c>
      <c r="AI25" s="3">
        <v>0</v>
      </c>
      <c r="AJ25" s="3">
        <v>0</v>
      </c>
      <c r="AK25" s="3">
        <v>0</v>
      </c>
      <c r="AL25" s="40">
        <f t="shared" si="12"/>
        <v>0</v>
      </c>
      <c r="AM25" s="3">
        <v>0</v>
      </c>
      <c r="AN25" s="3">
        <v>0</v>
      </c>
      <c r="AO25" s="3">
        <v>0</v>
      </c>
      <c r="AP25" s="3">
        <v>0</v>
      </c>
      <c r="AQ25" s="40">
        <f t="shared" si="13"/>
        <v>0</v>
      </c>
      <c r="AR25" s="3">
        <v>0</v>
      </c>
      <c r="AS25" s="3">
        <v>0</v>
      </c>
      <c r="AT25" s="3">
        <v>0</v>
      </c>
      <c r="AU25" s="3">
        <v>-16.5</v>
      </c>
      <c r="AV25" s="31">
        <f t="shared" si="21"/>
        <v>-16.5</v>
      </c>
      <c r="AW25" s="40">
        <v>-29.4</v>
      </c>
    </row>
    <row r="26" spans="1:49" s="13" customFormat="1">
      <c r="A26" s="1"/>
      <c r="B26" s="190" t="s">
        <v>21</v>
      </c>
      <c r="C26" s="15"/>
      <c r="D26" s="31">
        <v>0</v>
      </c>
      <c r="E26" s="3">
        <v>0</v>
      </c>
      <c r="F26" s="3">
        <v>0</v>
      </c>
      <c r="G26" s="217">
        <v>0</v>
      </c>
      <c r="H26" s="217">
        <f>SUM(D26:G26)</f>
        <v>0</v>
      </c>
      <c r="I26" s="31">
        <v>0</v>
      </c>
      <c r="J26" s="3">
        <v>0</v>
      </c>
      <c r="K26" s="3">
        <v>0</v>
      </c>
      <c r="L26" s="217">
        <v>0</v>
      </c>
      <c r="M26" s="217">
        <f t="shared" si="25"/>
        <v>0</v>
      </c>
      <c r="N26" s="31">
        <v>0</v>
      </c>
      <c r="O26" s="3">
        <v>0</v>
      </c>
      <c r="P26" s="218">
        <v>0</v>
      </c>
      <c r="Q26" s="217">
        <v>0</v>
      </c>
      <c r="R26" s="40">
        <f t="shared" si="16"/>
        <v>0</v>
      </c>
      <c r="S26" s="3">
        <v>0</v>
      </c>
      <c r="T26" s="3">
        <v>0</v>
      </c>
      <c r="U26" s="3">
        <v>0</v>
      </c>
      <c r="V26" s="3">
        <v>0</v>
      </c>
      <c r="W26" s="40">
        <f t="shared" si="17"/>
        <v>0</v>
      </c>
      <c r="X26" s="3">
        <v>0</v>
      </c>
      <c r="Y26" s="3">
        <v>0</v>
      </c>
      <c r="Z26" s="3">
        <v>0</v>
      </c>
      <c r="AA26" s="3">
        <v>0</v>
      </c>
      <c r="AB26" s="40">
        <f t="shared" si="18"/>
        <v>0</v>
      </c>
      <c r="AC26" s="3">
        <v>0</v>
      </c>
      <c r="AD26" s="3">
        <v>0</v>
      </c>
      <c r="AE26" s="3">
        <v>0</v>
      </c>
      <c r="AF26" s="3">
        <v>0</v>
      </c>
      <c r="AG26" s="40">
        <f t="shared" si="20"/>
        <v>0</v>
      </c>
      <c r="AH26" s="3">
        <v>0</v>
      </c>
      <c r="AI26" s="3">
        <v>0</v>
      </c>
      <c r="AJ26" s="3">
        <v>0</v>
      </c>
      <c r="AK26" s="3">
        <v>0</v>
      </c>
      <c r="AL26" s="40">
        <f t="shared" si="12"/>
        <v>0</v>
      </c>
      <c r="AM26" s="3">
        <v>0</v>
      </c>
      <c r="AN26" s="3">
        <v>-20.100000000000001</v>
      </c>
      <c r="AO26" s="3">
        <v>0</v>
      </c>
      <c r="AP26" s="3">
        <v>0</v>
      </c>
      <c r="AQ26" s="57">
        <f t="shared" si="13"/>
        <v>-20.100000000000001</v>
      </c>
      <c r="AR26" s="3">
        <v>0</v>
      </c>
      <c r="AS26" s="3">
        <v>0</v>
      </c>
      <c r="AT26" s="3">
        <v>0</v>
      </c>
      <c r="AU26" s="3">
        <v>0</v>
      </c>
      <c r="AV26" s="31">
        <f t="shared" si="21"/>
        <v>0</v>
      </c>
      <c r="AW26" s="40">
        <v>0</v>
      </c>
    </row>
    <row r="27" spans="1:49" s="13" customFormat="1">
      <c r="A27" s="163"/>
      <c r="B27" s="156" t="s">
        <v>107</v>
      </c>
      <c r="C27" s="157"/>
      <c r="D27" s="158">
        <f t="shared" ref="D27:AW27" si="26">SUM(D15:D26)</f>
        <v>117.79999999999998</v>
      </c>
      <c r="E27" s="101">
        <f t="shared" si="26"/>
        <v>88.5</v>
      </c>
      <c r="F27" s="101">
        <f t="shared" si="26"/>
        <v>108.7</v>
      </c>
      <c r="G27" s="161">
        <f t="shared" si="26"/>
        <v>78.199999999999989</v>
      </c>
      <c r="H27" s="160">
        <f t="shared" si="26"/>
        <v>393.2</v>
      </c>
      <c r="I27" s="158">
        <f t="shared" si="26"/>
        <v>83.999999999999986</v>
      </c>
      <c r="J27" s="101">
        <f t="shared" si="26"/>
        <v>97.100000000000023</v>
      </c>
      <c r="K27" s="101">
        <f t="shared" si="26"/>
        <v>143.89999999999998</v>
      </c>
      <c r="L27" s="161">
        <f t="shared" si="26"/>
        <v>-95.8</v>
      </c>
      <c r="M27" s="160">
        <f t="shared" si="26"/>
        <v>229.2</v>
      </c>
      <c r="N27" s="158">
        <f t="shared" si="26"/>
        <v>131.9</v>
      </c>
      <c r="O27" s="101">
        <f t="shared" si="26"/>
        <v>99.499999999999986</v>
      </c>
      <c r="P27" s="101">
        <f t="shared" si="26"/>
        <v>97.5</v>
      </c>
      <c r="Q27" s="161">
        <f t="shared" si="26"/>
        <v>22.699999999999989</v>
      </c>
      <c r="R27" s="160">
        <f t="shared" si="26"/>
        <v>351.59999999999997</v>
      </c>
      <c r="S27" s="158">
        <f t="shared" si="26"/>
        <v>132.50000000000003</v>
      </c>
      <c r="T27" s="101">
        <f t="shared" si="26"/>
        <v>152.6</v>
      </c>
      <c r="U27" s="101">
        <f t="shared" si="26"/>
        <v>88.199999999999989</v>
      </c>
      <c r="V27" s="159">
        <f t="shared" si="26"/>
        <v>-30.800000000000026</v>
      </c>
      <c r="W27" s="160">
        <f t="shared" si="26"/>
        <v>342.5</v>
      </c>
      <c r="X27" s="158">
        <f t="shared" si="26"/>
        <v>49.800000000000026</v>
      </c>
      <c r="Y27" s="161">
        <f t="shared" si="26"/>
        <v>146.50000000000003</v>
      </c>
      <c r="Z27" s="161">
        <f t="shared" si="26"/>
        <v>131.80000000000001</v>
      </c>
      <c r="AA27" s="161">
        <f t="shared" si="26"/>
        <v>144.69999999999996</v>
      </c>
      <c r="AB27" s="160">
        <f t="shared" si="26"/>
        <v>472.80000000000007</v>
      </c>
      <c r="AC27" s="158">
        <f t="shared" si="26"/>
        <v>183.00000000000003</v>
      </c>
      <c r="AD27" s="161">
        <f t="shared" si="26"/>
        <v>215</v>
      </c>
      <c r="AE27" s="161">
        <f t="shared" si="26"/>
        <v>202.20000000000002</v>
      </c>
      <c r="AF27" s="161">
        <f t="shared" si="26"/>
        <v>82.4</v>
      </c>
      <c r="AG27" s="154">
        <f t="shared" si="26"/>
        <v>682.59999999999991</v>
      </c>
      <c r="AH27" s="162">
        <f t="shared" si="26"/>
        <v>221.3</v>
      </c>
      <c r="AI27" s="93">
        <f t="shared" si="26"/>
        <v>226.60000000000002</v>
      </c>
      <c r="AJ27" s="93">
        <f t="shared" si="26"/>
        <v>162.89999999999998</v>
      </c>
      <c r="AK27" s="93">
        <f t="shared" si="26"/>
        <v>130.60000000000002</v>
      </c>
      <c r="AL27" s="154">
        <f t="shared" si="26"/>
        <v>741.4</v>
      </c>
      <c r="AM27" s="162">
        <f t="shared" si="26"/>
        <v>233.90000000000003</v>
      </c>
      <c r="AN27" s="93">
        <f t="shared" si="26"/>
        <v>223.39999999999998</v>
      </c>
      <c r="AO27" s="93">
        <f t="shared" si="26"/>
        <v>226.10000000000002</v>
      </c>
      <c r="AP27" s="93">
        <f t="shared" si="26"/>
        <v>84.000000000000028</v>
      </c>
      <c r="AQ27" s="162">
        <f t="shared" si="26"/>
        <v>767.39999999999975</v>
      </c>
      <c r="AR27" s="162">
        <f t="shared" si="26"/>
        <v>235.4</v>
      </c>
      <c r="AS27" s="93">
        <f t="shared" si="26"/>
        <v>152.29999999999995</v>
      </c>
      <c r="AT27" s="93">
        <f t="shared" si="26"/>
        <v>206.1</v>
      </c>
      <c r="AU27" s="93">
        <f t="shared" si="26"/>
        <v>62.100000000000051</v>
      </c>
      <c r="AV27" s="162">
        <f t="shared" si="26"/>
        <v>655.90000000000009</v>
      </c>
      <c r="AW27" s="154">
        <f t="shared" si="26"/>
        <v>138.6</v>
      </c>
    </row>
    <row r="28" spans="1:49" s="13" customFormat="1">
      <c r="A28" s="1"/>
      <c r="B28" s="35"/>
      <c r="C28" s="48"/>
      <c r="D28" s="48"/>
      <c r="E28" s="48"/>
      <c r="F28" s="48"/>
      <c r="G28" s="48"/>
      <c r="H28" s="211"/>
      <c r="I28" s="193"/>
      <c r="J28" s="48"/>
      <c r="K28" s="48"/>
      <c r="L28" s="48"/>
      <c r="M28" s="211"/>
      <c r="N28" s="193"/>
      <c r="O28" s="48"/>
      <c r="P28" s="48"/>
      <c r="Q28" s="48"/>
      <c r="R28" s="211"/>
      <c r="S28" s="67"/>
      <c r="T28" s="62"/>
      <c r="U28" s="62"/>
      <c r="V28" s="62"/>
      <c r="W28" s="63"/>
      <c r="X28" s="67"/>
      <c r="Y28" s="62"/>
      <c r="Z28" s="62"/>
      <c r="AA28" s="62"/>
      <c r="AB28" s="63"/>
      <c r="AC28" s="67"/>
      <c r="AD28" s="62"/>
      <c r="AE28" s="62"/>
      <c r="AF28" s="62"/>
      <c r="AG28" s="137"/>
      <c r="AH28" s="138"/>
      <c r="AI28" s="94"/>
      <c r="AJ28" s="94"/>
      <c r="AK28" s="94"/>
      <c r="AL28" s="137"/>
      <c r="AM28" s="138"/>
      <c r="AN28" s="94"/>
      <c r="AO28" s="94"/>
      <c r="AP28" s="94"/>
      <c r="AQ28" s="138"/>
      <c r="AR28" s="138"/>
      <c r="AS28" s="94"/>
      <c r="AT28" s="94"/>
      <c r="AU28" s="94"/>
      <c r="AV28" s="138"/>
      <c r="AW28" s="137"/>
    </row>
    <row r="29" spans="1:49" s="13" customFormat="1">
      <c r="A29" s="1"/>
      <c r="B29" s="35" t="s">
        <v>4</v>
      </c>
      <c r="C29" s="7"/>
      <c r="D29" s="7"/>
      <c r="E29" s="7"/>
      <c r="F29" s="7"/>
      <c r="G29" s="7"/>
      <c r="H29" s="206"/>
      <c r="I29" s="200"/>
      <c r="J29" s="7"/>
      <c r="K29" s="7"/>
      <c r="L29" s="7"/>
      <c r="M29" s="206"/>
      <c r="N29" s="200"/>
      <c r="O29" s="7"/>
      <c r="P29" s="7"/>
      <c r="Q29" s="7"/>
      <c r="R29" s="63"/>
      <c r="S29" s="61"/>
      <c r="T29" s="62"/>
      <c r="U29" s="62"/>
      <c r="V29" s="62"/>
      <c r="W29" s="63"/>
      <c r="X29" s="61"/>
      <c r="Y29" s="62"/>
      <c r="Z29" s="62"/>
      <c r="AA29" s="62"/>
      <c r="AB29" s="63"/>
      <c r="AC29" s="61"/>
      <c r="AD29" s="62"/>
      <c r="AE29" s="62"/>
      <c r="AF29" s="62"/>
      <c r="AG29" s="126"/>
      <c r="AH29" s="127"/>
      <c r="AI29" s="89"/>
      <c r="AJ29" s="89"/>
      <c r="AK29" s="89"/>
      <c r="AL29" s="126"/>
      <c r="AM29" s="127"/>
      <c r="AN29" s="89"/>
      <c r="AO29" s="89"/>
      <c r="AP29" s="89"/>
      <c r="AQ29" s="127"/>
      <c r="AR29" s="127"/>
      <c r="AS29" s="89"/>
      <c r="AT29" s="89"/>
      <c r="AU29" s="89"/>
      <c r="AV29" s="127"/>
      <c r="AW29" s="126"/>
    </row>
    <row r="30" spans="1:49" s="13" customFormat="1">
      <c r="A30" s="1"/>
      <c r="B30" s="11" t="s">
        <v>30</v>
      </c>
      <c r="C30" s="7"/>
      <c r="D30" s="31">
        <v>-20.2</v>
      </c>
      <c r="E30" s="3">
        <v>17.600000000000001</v>
      </c>
      <c r="F30" s="3">
        <v>-35.200000000000003</v>
      </c>
      <c r="G30" s="217">
        <v>-1.1000000000000001</v>
      </c>
      <c r="H30" s="40">
        <f t="shared" ref="H30" si="27">SUM(D30:G30)</f>
        <v>-38.9</v>
      </c>
      <c r="I30" s="31">
        <v>4.3</v>
      </c>
      <c r="J30" s="3">
        <v>7</v>
      </c>
      <c r="K30" s="3">
        <v>-46.5</v>
      </c>
      <c r="L30" s="217">
        <v>193.5</v>
      </c>
      <c r="M30" s="40">
        <f t="shared" ref="M30:M34" si="28">SUM(I30:L30)</f>
        <v>158.30000000000001</v>
      </c>
      <c r="N30" s="31">
        <v>-24.8</v>
      </c>
      <c r="O30" s="3">
        <v>-13.8</v>
      </c>
      <c r="P30" s="3">
        <v>-11.7</v>
      </c>
      <c r="Q30" s="3">
        <v>73.8</v>
      </c>
      <c r="R30" s="40">
        <f t="shared" ref="R30:R34" si="29">SUM(N30:Q30)</f>
        <v>23.5</v>
      </c>
      <c r="S30" s="31">
        <v>-8.1</v>
      </c>
      <c r="T30" s="3">
        <v>-18.399999999999999</v>
      </c>
      <c r="U30" s="3">
        <v>19</v>
      </c>
      <c r="V30" s="3">
        <v>67.400000000000006</v>
      </c>
      <c r="W30" s="40">
        <f t="shared" ref="W30:W34" si="30">SUM(S30:V30)</f>
        <v>59.900000000000006</v>
      </c>
      <c r="X30" s="31">
        <v>64</v>
      </c>
      <c r="Y30" s="3">
        <v>16.600000000000001</v>
      </c>
      <c r="Z30" s="3">
        <v>36.1</v>
      </c>
      <c r="AA30" s="3">
        <v>28.4</v>
      </c>
      <c r="AB30" s="40">
        <f t="shared" ref="AB30:AB34" si="31">SUM(X30:AA30)</f>
        <v>145.1</v>
      </c>
      <c r="AC30" s="31">
        <v>-2.5</v>
      </c>
      <c r="AD30" s="3">
        <v>-9.3000000000000007</v>
      </c>
      <c r="AE30" s="3">
        <v>1.9</v>
      </c>
      <c r="AF30" s="3">
        <v>142.9</v>
      </c>
      <c r="AG30" s="133">
        <f t="shared" ref="AG30:AG34" si="32">SUM(AC30:AF30)</f>
        <v>133</v>
      </c>
      <c r="AH30" s="134">
        <v>-12.9</v>
      </c>
      <c r="AI30" s="76">
        <v>-8.1</v>
      </c>
      <c r="AJ30" s="76">
        <v>2.5</v>
      </c>
      <c r="AK30" s="76">
        <v>56.9</v>
      </c>
      <c r="AL30" s="133">
        <f>SUM(AH30:AK30)</f>
        <v>38.4</v>
      </c>
      <c r="AM30" s="134">
        <v>0.3</v>
      </c>
      <c r="AN30" s="76">
        <v>-3.5</v>
      </c>
      <c r="AO30" s="76">
        <v>8</v>
      </c>
      <c r="AP30" s="76">
        <v>148.5</v>
      </c>
      <c r="AQ30" s="134">
        <f>SUM(AM30:AP30)</f>
        <v>153.30000000000001</v>
      </c>
      <c r="AR30" s="134">
        <v>0.6</v>
      </c>
      <c r="AS30" s="76">
        <v>1.4</v>
      </c>
      <c r="AT30" s="76">
        <v>0.9</v>
      </c>
      <c r="AU30" s="177">
        <v>137.6</v>
      </c>
      <c r="AV30" s="134">
        <f>SUM(AR30:AU30)</f>
        <v>140.5</v>
      </c>
      <c r="AW30" s="252">
        <v>1</v>
      </c>
    </row>
    <row r="31" spans="1:49" s="13" customFormat="1">
      <c r="A31" s="1"/>
      <c r="B31" s="11" t="s">
        <v>89</v>
      </c>
      <c r="C31" s="7"/>
      <c r="D31" s="31">
        <v>0</v>
      </c>
      <c r="E31" s="3">
        <v>0</v>
      </c>
      <c r="F31" s="3">
        <v>0</v>
      </c>
      <c r="G31" s="217">
        <v>0</v>
      </c>
      <c r="H31" s="217">
        <f>SUM(D31:G31)</f>
        <v>0</v>
      </c>
      <c r="I31" s="31">
        <v>0</v>
      </c>
      <c r="J31" s="3">
        <v>1.7</v>
      </c>
      <c r="K31" s="3">
        <v>3</v>
      </c>
      <c r="L31" s="217">
        <v>5.3</v>
      </c>
      <c r="M31" s="40">
        <f t="shared" si="28"/>
        <v>10</v>
      </c>
      <c r="N31" s="31">
        <v>0</v>
      </c>
      <c r="O31" s="3">
        <v>0</v>
      </c>
      <c r="P31" s="218">
        <v>0</v>
      </c>
      <c r="Q31" s="3">
        <v>0</v>
      </c>
      <c r="R31" s="40">
        <f t="shared" si="29"/>
        <v>0</v>
      </c>
      <c r="S31" s="31">
        <v>0</v>
      </c>
      <c r="T31" s="3">
        <v>0</v>
      </c>
      <c r="U31" s="3">
        <v>0</v>
      </c>
      <c r="V31" s="3">
        <v>0</v>
      </c>
      <c r="W31" s="40">
        <f t="shared" si="30"/>
        <v>0</v>
      </c>
      <c r="X31" s="31">
        <v>0</v>
      </c>
      <c r="Y31" s="3">
        <v>0</v>
      </c>
      <c r="Z31" s="3">
        <v>0</v>
      </c>
      <c r="AA31" s="3">
        <v>0</v>
      </c>
      <c r="AB31" s="40">
        <f t="shared" si="31"/>
        <v>0</v>
      </c>
      <c r="AC31" s="31">
        <v>0</v>
      </c>
      <c r="AD31" s="3">
        <v>0</v>
      </c>
      <c r="AE31" s="3">
        <v>0</v>
      </c>
      <c r="AF31" s="3">
        <v>0</v>
      </c>
      <c r="AG31" s="77">
        <f t="shared" si="32"/>
        <v>0</v>
      </c>
      <c r="AH31" s="75">
        <v>0</v>
      </c>
      <c r="AI31" s="76">
        <v>0</v>
      </c>
      <c r="AJ31" s="76">
        <v>0</v>
      </c>
      <c r="AK31" s="76">
        <v>0</v>
      </c>
      <c r="AL31" s="77">
        <f>SUM(AH31:AK31)</f>
        <v>0</v>
      </c>
      <c r="AM31" s="31">
        <v>0</v>
      </c>
      <c r="AN31" s="3">
        <v>0</v>
      </c>
      <c r="AO31" s="3">
        <v>0</v>
      </c>
      <c r="AP31" s="3">
        <v>0</v>
      </c>
      <c r="AQ31" s="40">
        <f>SUM(AM31:AP31)</f>
        <v>0</v>
      </c>
      <c r="AR31" s="31">
        <v>0</v>
      </c>
      <c r="AS31" s="3">
        <v>0</v>
      </c>
      <c r="AT31" s="3">
        <v>0</v>
      </c>
      <c r="AU31" s="3">
        <v>0</v>
      </c>
      <c r="AV31" s="31">
        <f>SUM(AR31:AU31)</f>
        <v>0</v>
      </c>
      <c r="AW31" s="40">
        <v>0</v>
      </c>
    </row>
    <row r="32" spans="1:49" s="13" customFormat="1">
      <c r="A32" s="1"/>
      <c r="B32" s="11" t="str">
        <f>B20</f>
        <v>Restructuring expenses</v>
      </c>
      <c r="C32" s="17"/>
      <c r="D32" s="31">
        <v>0</v>
      </c>
      <c r="E32" s="3">
        <v>0</v>
      </c>
      <c r="F32" s="3">
        <v>0</v>
      </c>
      <c r="G32" s="217">
        <v>0</v>
      </c>
      <c r="H32" s="217">
        <f>SUM(D32:G32)</f>
        <v>0</v>
      </c>
      <c r="I32" s="31">
        <v>0</v>
      </c>
      <c r="J32" s="3">
        <v>0</v>
      </c>
      <c r="K32" s="3">
        <v>0</v>
      </c>
      <c r="L32" s="217">
        <v>0</v>
      </c>
      <c r="M32" s="40">
        <f t="shared" si="28"/>
        <v>0</v>
      </c>
      <c r="N32" s="31">
        <v>0</v>
      </c>
      <c r="O32" s="3">
        <v>0</v>
      </c>
      <c r="P32" s="218">
        <v>0</v>
      </c>
      <c r="Q32" s="3">
        <v>0</v>
      </c>
      <c r="R32" s="40">
        <f t="shared" si="29"/>
        <v>0</v>
      </c>
      <c r="S32" s="31">
        <v>0</v>
      </c>
      <c r="T32" s="3">
        <v>0</v>
      </c>
      <c r="U32" s="3">
        <v>0</v>
      </c>
      <c r="V32" s="3">
        <v>0</v>
      </c>
      <c r="W32" s="40">
        <f t="shared" ref="W32" si="33">SUM(S32:V32)</f>
        <v>0</v>
      </c>
      <c r="X32" s="31">
        <v>11.1</v>
      </c>
      <c r="Y32" s="3">
        <v>0</v>
      </c>
      <c r="Z32" s="3">
        <v>0</v>
      </c>
      <c r="AA32" s="3">
        <v>0</v>
      </c>
      <c r="AB32" s="40">
        <f t="shared" si="31"/>
        <v>11.1</v>
      </c>
      <c r="AC32" s="31">
        <v>0</v>
      </c>
      <c r="AD32" s="3">
        <v>0</v>
      </c>
      <c r="AE32" s="3">
        <v>0</v>
      </c>
      <c r="AF32" s="3">
        <v>0</v>
      </c>
      <c r="AG32" s="77">
        <f t="shared" si="32"/>
        <v>0</v>
      </c>
      <c r="AH32" s="75">
        <v>0</v>
      </c>
      <c r="AI32" s="76">
        <v>0</v>
      </c>
      <c r="AJ32" s="76">
        <v>0</v>
      </c>
      <c r="AK32" s="76">
        <v>0</v>
      </c>
      <c r="AL32" s="77">
        <f>SUM(AH32:AK32)</f>
        <v>0</v>
      </c>
      <c r="AM32" s="75">
        <v>0</v>
      </c>
      <c r="AN32" s="76">
        <v>20.100000000000001</v>
      </c>
      <c r="AO32" s="76">
        <v>0</v>
      </c>
      <c r="AP32" s="76">
        <v>0</v>
      </c>
      <c r="AQ32" s="75">
        <v>20.100000000000001</v>
      </c>
      <c r="AR32" s="75">
        <v>0</v>
      </c>
      <c r="AS32" s="76">
        <v>57.3</v>
      </c>
      <c r="AT32" s="76">
        <v>0</v>
      </c>
      <c r="AU32" s="177">
        <v>-7</v>
      </c>
      <c r="AV32" s="75">
        <f t="shared" ref="AV32:AV34" si="34">SUM(AR32:AU32)</f>
        <v>50.3</v>
      </c>
      <c r="AW32" s="252">
        <v>0</v>
      </c>
    </row>
    <row r="33" spans="1:49" s="13" customFormat="1">
      <c r="A33" s="1"/>
      <c r="B33" s="11" t="str">
        <f>B25</f>
        <v>Acquisition related expenses</v>
      </c>
      <c r="C33" s="7"/>
      <c r="D33" s="31">
        <v>0</v>
      </c>
      <c r="E33" s="3">
        <v>0</v>
      </c>
      <c r="F33" s="3">
        <v>0</v>
      </c>
      <c r="G33" s="217">
        <v>0</v>
      </c>
      <c r="H33" s="217">
        <f>SUM(D33:G33)</f>
        <v>0</v>
      </c>
      <c r="I33" s="31">
        <v>0</v>
      </c>
      <c r="J33" s="3">
        <v>0</v>
      </c>
      <c r="K33" s="3">
        <v>0</v>
      </c>
      <c r="L33" s="217">
        <v>0</v>
      </c>
      <c r="M33" s="40">
        <f t="shared" si="28"/>
        <v>0</v>
      </c>
      <c r="N33" s="31">
        <v>0</v>
      </c>
      <c r="O33" s="3">
        <v>0</v>
      </c>
      <c r="P33" s="218">
        <v>0</v>
      </c>
      <c r="Q33" s="3">
        <v>0</v>
      </c>
      <c r="R33" s="40">
        <f t="shared" si="29"/>
        <v>0</v>
      </c>
      <c r="S33" s="31">
        <v>0</v>
      </c>
      <c r="T33" s="3">
        <v>0</v>
      </c>
      <c r="U33" s="3">
        <v>0</v>
      </c>
      <c r="V33" s="3">
        <v>0</v>
      </c>
      <c r="W33" s="40">
        <f t="shared" ref="W33" si="35">SUM(S33:V33)</f>
        <v>0</v>
      </c>
      <c r="X33" s="31">
        <v>0</v>
      </c>
      <c r="Y33" s="3">
        <v>0</v>
      </c>
      <c r="Z33" s="3">
        <v>0</v>
      </c>
      <c r="AA33" s="3">
        <v>0</v>
      </c>
      <c r="AB33" s="40">
        <f t="shared" ref="AB33" si="36">SUM(X33:AA33)</f>
        <v>0</v>
      </c>
      <c r="AC33" s="31">
        <v>0</v>
      </c>
      <c r="AD33" s="3">
        <v>0</v>
      </c>
      <c r="AE33" s="3">
        <v>0</v>
      </c>
      <c r="AF33" s="3">
        <v>0</v>
      </c>
      <c r="AG33" s="40">
        <f t="shared" ref="AG33" si="37">SUM(AC33:AF33)</f>
        <v>0</v>
      </c>
      <c r="AH33" s="31">
        <v>0</v>
      </c>
      <c r="AI33" s="3">
        <v>0</v>
      </c>
      <c r="AJ33" s="3">
        <v>0</v>
      </c>
      <c r="AK33" s="3">
        <v>0</v>
      </c>
      <c r="AL33" s="40">
        <f t="shared" ref="AL33" si="38">SUM(AH33:AK33)</f>
        <v>0</v>
      </c>
      <c r="AM33" s="31">
        <v>0</v>
      </c>
      <c r="AN33" s="3">
        <v>0</v>
      </c>
      <c r="AO33" s="3">
        <v>0</v>
      </c>
      <c r="AP33" s="3">
        <v>0</v>
      </c>
      <c r="AQ33" s="40">
        <f t="shared" ref="AQ33" si="39">SUM(AM33:AP33)</f>
        <v>0</v>
      </c>
      <c r="AR33" s="31">
        <v>0</v>
      </c>
      <c r="AS33" s="3">
        <v>0</v>
      </c>
      <c r="AT33" s="3">
        <v>0</v>
      </c>
      <c r="AU33" s="177">
        <v>16.5</v>
      </c>
      <c r="AV33" s="31">
        <f t="shared" ref="AV33" si="40">SUM(AR33:AU33)</f>
        <v>16.5</v>
      </c>
      <c r="AW33" s="252">
        <v>29.4</v>
      </c>
    </row>
    <row r="34" spans="1:49" s="13" customFormat="1">
      <c r="A34" s="8"/>
      <c r="B34" s="21" t="s">
        <v>18</v>
      </c>
      <c r="C34" s="240"/>
      <c r="D34" s="56">
        <v>0</v>
      </c>
      <c r="E34" s="38">
        <v>0</v>
      </c>
      <c r="F34" s="38">
        <v>0</v>
      </c>
      <c r="G34" s="33">
        <v>0</v>
      </c>
      <c r="H34" s="33">
        <f>SUM(D34:G34)</f>
        <v>0</v>
      </c>
      <c r="I34" s="56">
        <v>0</v>
      </c>
      <c r="J34" s="38">
        <v>0</v>
      </c>
      <c r="K34" s="38">
        <v>0</v>
      </c>
      <c r="L34" s="33">
        <v>0</v>
      </c>
      <c r="M34" s="57">
        <f t="shared" si="28"/>
        <v>0</v>
      </c>
      <c r="N34" s="56">
        <v>0</v>
      </c>
      <c r="O34" s="219">
        <v>21.2</v>
      </c>
      <c r="P34" s="38">
        <v>4.8</v>
      </c>
      <c r="Q34" s="38">
        <v>3.5</v>
      </c>
      <c r="R34" s="57">
        <f t="shared" si="29"/>
        <v>29.5</v>
      </c>
      <c r="S34" s="56">
        <v>0</v>
      </c>
      <c r="T34" s="38">
        <v>0</v>
      </c>
      <c r="U34" s="38">
        <v>0</v>
      </c>
      <c r="V34" s="38">
        <v>84.4</v>
      </c>
      <c r="W34" s="57">
        <f t="shared" si="30"/>
        <v>84.4</v>
      </c>
      <c r="X34" s="38">
        <v>0</v>
      </c>
      <c r="Y34" s="38">
        <v>0</v>
      </c>
      <c r="Z34" s="38">
        <v>0</v>
      </c>
      <c r="AA34" s="38">
        <v>0</v>
      </c>
      <c r="AB34" s="57">
        <f t="shared" si="31"/>
        <v>0</v>
      </c>
      <c r="AC34" s="38">
        <v>0</v>
      </c>
      <c r="AD34" s="38">
        <v>0</v>
      </c>
      <c r="AE34" s="38">
        <v>0</v>
      </c>
      <c r="AF34" s="38">
        <v>0</v>
      </c>
      <c r="AG34" s="57">
        <f t="shared" si="32"/>
        <v>0</v>
      </c>
      <c r="AH34" s="82">
        <v>0</v>
      </c>
      <c r="AI34" s="82">
        <v>0</v>
      </c>
      <c r="AJ34" s="82">
        <v>0</v>
      </c>
      <c r="AK34" s="82">
        <v>0</v>
      </c>
      <c r="AL34" s="132">
        <f>SUM(AH34:AK34)</f>
        <v>0</v>
      </c>
      <c r="AM34" s="82">
        <v>0</v>
      </c>
      <c r="AN34" s="82">
        <v>0</v>
      </c>
      <c r="AO34" s="82">
        <v>0</v>
      </c>
      <c r="AP34" s="82">
        <v>0</v>
      </c>
      <c r="AQ34" s="81">
        <f>SUM(AM34:AP34)</f>
        <v>0</v>
      </c>
      <c r="AR34" s="81">
        <v>0</v>
      </c>
      <c r="AS34" s="82">
        <v>0</v>
      </c>
      <c r="AT34" s="82">
        <v>0</v>
      </c>
      <c r="AU34" s="241">
        <v>0</v>
      </c>
      <c r="AV34" s="81">
        <f t="shared" si="34"/>
        <v>0</v>
      </c>
      <c r="AW34" s="253">
        <v>0</v>
      </c>
    </row>
    <row r="35" spans="1:49" s="13" customFormat="1">
      <c r="A35" s="1"/>
      <c r="B35" s="16" t="s">
        <v>108</v>
      </c>
      <c r="C35" s="17">
        <v>-7</v>
      </c>
      <c r="D35" s="66">
        <f t="shared" ref="D35:AW35" si="41">SUM(D27:D34)</f>
        <v>97.59999999999998</v>
      </c>
      <c r="E35" s="62">
        <f t="shared" si="41"/>
        <v>106.1</v>
      </c>
      <c r="F35" s="62">
        <f t="shared" si="41"/>
        <v>73.5</v>
      </c>
      <c r="G35" s="27">
        <f t="shared" si="41"/>
        <v>77.099999999999994</v>
      </c>
      <c r="H35" s="63">
        <f t="shared" si="41"/>
        <v>354.3</v>
      </c>
      <c r="I35" s="66">
        <f t="shared" si="41"/>
        <v>88.299999999999983</v>
      </c>
      <c r="J35" s="62">
        <f t="shared" si="41"/>
        <v>105.80000000000003</v>
      </c>
      <c r="K35" s="62">
        <f t="shared" si="41"/>
        <v>100.39999999999998</v>
      </c>
      <c r="L35" s="27">
        <f t="shared" si="41"/>
        <v>103</v>
      </c>
      <c r="M35" s="63">
        <f t="shared" si="41"/>
        <v>397.5</v>
      </c>
      <c r="N35" s="66">
        <f t="shared" si="41"/>
        <v>107.10000000000001</v>
      </c>
      <c r="O35" s="62">
        <f t="shared" si="41"/>
        <v>106.89999999999999</v>
      </c>
      <c r="P35" s="62">
        <f t="shared" si="41"/>
        <v>90.6</v>
      </c>
      <c r="Q35" s="27">
        <f t="shared" si="41"/>
        <v>99.999999999999986</v>
      </c>
      <c r="R35" s="63">
        <f t="shared" si="41"/>
        <v>404.59999999999997</v>
      </c>
      <c r="S35" s="66">
        <f t="shared" si="41"/>
        <v>124.40000000000003</v>
      </c>
      <c r="T35" s="62">
        <f t="shared" si="41"/>
        <v>134.19999999999999</v>
      </c>
      <c r="U35" s="62">
        <f t="shared" si="41"/>
        <v>107.19999999999999</v>
      </c>
      <c r="V35" s="28">
        <f t="shared" si="41"/>
        <v>120.99999999999999</v>
      </c>
      <c r="W35" s="63">
        <f t="shared" si="41"/>
        <v>486.79999999999995</v>
      </c>
      <c r="X35" s="66">
        <f t="shared" si="41"/>
        <v>124.90000000000002</v>
      </c>
      <c r="Y35" s="27">
        <f t="shared" si="41"/>
        <v>163.10000000000002</v>
      </c>
      <c r="Z35" s="27">
        <f t="shared" si="41"/>
        <v>167.9</v>
      </c>
      <c r="AA35" s="27">
        <f t="shared" si="41"/>
        <v>173.09999999999997</v>
      </c>
      <c r="AB35" s="80">
        <f t="shared" si="41"/>
        <v>629.00000000000011</v>
      </c>
      <c r="AC35" s="66">
        <f t="shared" si="41"/>
        <v>180.50000000000003</v>
      </c>
      <c r="AD35" s="27">
        <f t="shared" si="41"/>
        <v>205.7</v>
      </c>
      <c r="AE35" s="27">
        <f t="shared" si="41"/>
        <v>204.10000000000002</v>
      </c>
      <c r="AF35" s="27">
        <f t="shared" si="41"/>
        <v>225.3</v>
      </c>
      <c r="AG35" s="80">
        <f t="shared" si="41"/>
        <v>815.59999999999991</v>
      </c>
      <c r="AH35" s="78">
        <f t="shared" si="41"/>
        <v>208.4</v>
      </c>
      <c r="AI35" s="92">
        <f t="shared" si="41"/>
        <v>218.50000000000003</v>
      </c>
      <c r="AJ35" s="92">
        <f t="shared" si="41"/>
        <v>165.39999999999998</v>
      </c>
      <c r="AK35" s="92">
        <f t="shared" si="41"/>
        <v>187.50000000000003</v>
      </c>
      <c r="AL35" s="80">
        <f t="shared" si="41"/>
        <v>779.8</v>
      </c>
      <c r="AM35" s="78">
        <f t="shared" si="41"/>
        <v>234.20000000000005</v>
      </c>
      <c r="AN35" s="92">
        <f t="shared" si="41"/>
        <v>239.99999999999997</v>
      </c>
      <c r="AO35" s="92">
        <f t="shared" si="41"/>
        <v>234.10000000000002</v>
      </c>
      <c r="AP35" s="92">
        <f t="shared" si="41"/>
        <v>232.50000000000003</v>
      </c>
      <c r="AQ35" s="78">
        <f t="shared" si="41"/>
        <v>940.79999999999984</v>
      </c>
      <c r="AR35" s="78">
        <f t="shared" si="41"/>
        <v>236</v>
      </c>
      <c r="AS35" s="92">
        <f t="shared" si="41"/>
        <v>210.99999999999994</v>
      </c>
      <c r="AT35" s="92">
        <f t="shared" si="41"/>
        <v>207</v>
      </c>
      <c r="AU35" s="92">
        <f t="shared" si="41"/>
        <v>209.20000000000005</v>
      </c>
      <c r="AV35" s="78">
        <f t="shared" si="41"/>
        <v>863.2</v>
      </c>
      <c r="AW35" s="130">
        <f t="shared" si="41"/>
        <v>169</v>
      </c>
    </row>
    <row r="36" spans="1:49" s="13" customFormat="1">
      <c r="A36" s="1"/>
      <c r="B36" s="16"/>
      <c r="C36" s="48"/>
      <c r="D36" s="48"/>
      <c r="E36" s="48"/>
      <c r="F36" s="48"/>
      <c r="G36" s="48"/>
      <c r="H36" s="211"/>
      <c r="I36" s="53"/>
      <c r="J36" s="39"/>
      <c r="K36" s="39"/>
      <c r="L36" s="39"/>
      <c r="M36" s="211"/>
      <c r="N36" s="193"/>
      <c r="O36" s="48"/>
      <c r="P36" s="48"/>
      <c r="Q36" s="48"/>
      <c r="R36" s="211"/>
      <c r="S36" s="66"/>
      <c r="T36" s="62"/>
      <c r="U36" s="62"/>
      <c r="V36" s="62"/>
      <c r="W36" s="63"/>
      <c r="X36" s="66"/>
      <c r="Y36" s="62"/>
      <c r="Z36" s="62"/>
      <c r="AA36" s="62"/>
      <c r="AB36" s="63"/>
      <c r="AC36" s="66"/>
      <c r="AD36" s="62"/>
      <c r="AE36" s="62"/>
      <c r="AF36" s="62"/>
      <c r="AG36" s="130"/>
      <c r="AH36" s="131"/>
      <c r="AI36" s="92"/>
      <c r="AJ36" s="92"/>
      <c r="AK36" s="92"/>
      <c r="AL36" s="130"/>
      <c r="AM36" s="131"/>
      <c r="AN36" s="92"/>
      <c r="AO36" s="92"/>
      <c r="AP36" s="92"/>
      <c r="AQ36" s="131"/>
      <c r="AR36" s="131"/>
      <c r="AS36" s="92"/>
      <c r="AT36" s="92"/>
      <c r="AU36" s="92"/>
      <c r="AV36" s="131"/>
      <c r="AW36" s="130"/>
    </row>
    <row r="37" spans="1:49" s="13" customFormat="1">
      <c r="A37" s="1"/>
      <c r="B37" s="19" t="s">
        <v>109</v>
      </c>
      <c r="C37" s="17">
        <v>-7</v>
      </c>
      <c r="D37" s="53">
        <v>0.20399999999999999</v>
      </c>
      <c r="E37" s="39">
        <v>0.214</v>
      </c>
      <c r="F37" s="39">
        <v>0.16200000000000001</v>
      </c>
      <c r="G37" s="234">
        <v>0.156</v>
      </c>
      <c r="H37" s="39">
        <v>0.18437760199833472</v>
      </c>
      <c r="I37" s="53">
        <f t="shared" ref="I37:AW37" si="42">I35/I10</f>
        <v>0.17392160724837497</v>
      </c>
      <c r="J37" s="39">
        <f t="shared" si="42"/>
        <v>0.20121719284899209</v>
      </c>
      <c r="K37" s="39">
        <f t="shared" si="42"/>
        <v>0.20278731569379918</v>
      </c>
      <c r="L37" s="39">
        <f t="shared" si="42"/>
        <v>0.19585472523293401</v>
      </c>
      <c r="M37" s="58">
        <f t="shared" si="42"/>
        <v>0.19347773180822583</v>
      </c>
      <c r="N37" s="53">
        <f t="shared" si="42"/>
        <v>0.16451612903225807</v>
      </c>
      <c r="O37" s="39">
        <f t="shared" si="42"/>
        <v>0.16583928017375119</v>
      </c>
      <c r="P37" s="39">
        <f t="shared" si="42"/>
        <v>0.15455475946775846</v>
      </c>
      <c r="Q37" s="39">
        <f t="shared" si="42"/>
        <v>0.16005121638924455</v>
      </c>
      <c r="R37" s="58">
        <f t="shared" si="42"/>
        <v>0.16141386739009012</v>
      </c>
      <c r="S37" s="53">
        <f t="shared" si="42"/>
        <v>0.18940316686967121</v>
      </c>
      <c r="T37" s="39">
        <f t="shared" si="42"/>
        <v>0.20330252991970912</v>
      </c>
      <c r="U37" s="39">
        <f t="shared" si="42"/>
        <v>0.17382844170585371</v>
      </c>
      <c r="V37" s="39">
        <f t="shared" si="42"/>
        <v>0.17973856209150327</v>
      </c>
      <c r="W37" s="58">
        <f t="shared" si="42"/>
        <v>0.18674236611938005</v>
      </c>
      <c r="X37" s="53">
        <f t="shared" si="42"/>
        <v>0.19942519559316624</v>
      </c>
      <c r="Y37" s="39">
        <f t="shared" si="42"/>
        <v>0.2213626492942454</v>
      </c>
      <c r="Z37" s="39">
        <f t="shared" si="42"/>
        <v>0.22732196046574601</v>
      </c>
      <c r="AA37" s="39">
        <f t="shared" si="42"/>
        <v>0.21449814126394048</v>
      </c>
      <c r="AB37" s="58">
        <f t="shared" si="42"/>
        <v>0.21624780829924023</v>
      </c>
      <c r="AC37" s="53">
        <f t="shared" si="42"/>
        <v>0.21404008063559826</v>
      </c>
      <c r="AD37" s="39">
        <f t="shared" si="42"/>
        <v>0.22774579273693535</v>
      </c>
      <c r="AE37" s="39">
        <f t="shared" si="42"/>
        <v>0.2267777777777778</v>
      </c>
      <c r="AF37" s="85">
        <f t="shared" si="42"/>
        <v>0.23269985540177654</v>
      </c>
      <c r="AG37" s="120">
        <f t="shared" si="42"/>
        <v>0.22563421584087195</v>
      </c>
      <c r="AH37" s="139">
        <f t="shared" si="42"/>
        <v>0.208212608652213</v>
      </c>
      <c r="AI37" s="85">
        <f t="shared" si="42"/>
        <v>0.21902566158781075</v>
      </c>
      <c r="AJ37" s="85">
        <f t="shared" si="42"/>
        <v>0.19214684014869887</v>
      </c>
      <c r="AK37" s="85">
        <f t="shared" si="42"/>
        <v>0.2042928742645457</v>
      </c>
      <c r="AL37" s="120">
        <f t="shared" si="42"/>
        <v>0.20645468745863224</v>
      </c>
      <c r="AM37" s="139">
        <f t="shared" si="42"/>
        <v>0.24541548779209899</v>
      </c>
      <c r="AN37" s="85">
        <f t="shared" si="42"/>
        <v>0.24028834601521826</v>
      </c>
      <c r="AO37" s="85">
        <f t="shared" si="42"/>
        <v>0.2392926505162016</v>
      </c>
      <c r="AP37" s="85">
        <f t="shared" si="42"/>
        <v>0.23136630510498557</v>
      </c>
      <c r="AQ37" s="139">
        <f t="shared" si="42"/>
        <v>0.2390061733099611</v>
      </c>
      <c r="AR37" s="139">
        <f t="shared" si="42"/>
        <v>0.23792721040427467</v>
      </c>
      <c r="AS37" s="85">
        <f t="shared" si="42"/>
        <v>0.2196086594504579</v>
      </c>
      <c r="AT37" s="85">
        <f t="shared" si="42"/>
        <v>0.21714045945662436</v>
      </c>
      <c r="AU37" s="85">
        <f t="shared" si="42"/>
        <v>0.21533710756562022</v>
      </c>
      <c r="AV37" s="139">
        <f t="shared" si="42"/>
        <v>0.22261766602192135</v>
      </c>
      <c r="AW37" s="120">
        <f t="shared" si="42"/>
        <v>0.18779864429381044</v>
      </c>
    </row>
    <row r="38" spans="1:49" s="13" customFormat="1">
      <c r="A38" s="1"/>
      <c r="B38" s="19"/>
      <c r="C38" s="17"/>
      <c r="D38" s="235"/>
      <c r="E38" s="236"/>
      <c r="F38" s="236"/>
      <c r="G38" s="237"/>
      <c r="H38" s="50"/>
      <c r="I38" s="203"/>
      <c r="J38" s="17"/>
      <c r="K38" s="17"/>
      <c r="L38" s="17"/>
      <c r="M38" s="205"/>
      <c r="N38" s="203"/>
      <c r="O38" s="17"/>
      <c r="P38" s="17"/>
      <c r="Q38" s="17"/>
      <c r="R38" s="205"/>
      <c r="S38" s="53"/>
      <c r="T38" s="39"/>
      <c r="U38" s="39"/>
      <c r="V38" s="39"/>
      <c r="W38" s="58"/>
      <c r="X38" s="53"/>
      <c r="Y38" s="39"/>
      <c r="Z38" s="39"/>
      <c r="AA38" s="39"/>
      <c r="AB38" s="58"/>
      <c r="AC38" s="53"/>
      <c r="AD38" s="39"/>
      <c r="AE38" s="39"/>
      <c r="AF38" s="85"/>
      <c r="AG38" s="120"/>
      <c r="AH38" s="139"/>
      <c r="AI38" s="85"/>
      <c r="AJ38" s="85"/>
      <c r="AK38" s="85"/>
      <c r="AL38" s="120"/>
      <c r="AM38" s="139"/>
      <c r="AN38" s="85"/>
      <c r="AO38" s="85"/>
      <c r="AP38" s="85"/>
      <c r="AQ38" s="139"/>
      <c r="AR38" s="139"/>
      <c r="AS38" s="85"/>
      <c r="AT38" s="85"/>
      <c r="AU38" s="85"/>
      <c r="AV38" s="139"/>
      <c r="AW38" s="120"/>
    </row>
    <row r="39" spans="1:49" s="13" customFormat="1">
      <c r="A39" s="1"/>
      <c r="B39" s="19" t="s">
        <v>110</v>
      </c>
      <c r="C39" s="15">
        <v>-3</v>
      </c>
      <c r="D39" s="53">
        <v>0.255</v>
      </c>
      <c r="E39" s="39">
        <v>0.254</v>
      </c>
      <c r="F39" s="39">
        <v>0.215</v>
      </c>
      <c r="G39" s="234">
        <v>0.19600000000000001</v>
      </c>
      <c r="H39" s="39">
        <v>0.23027989821882952</v>
      </c>
      <c r="I39" s="53">
        <v>0.20300000000000001</v>
      </c>
      <c r="J39" s="39">
        <v>0.245</v>
      </c>
      <c r="K39" s="39">
        <v>0.26900000000000002</v>
      </c>
      <c r="L39" s="39">
        <v>0.252</v>
      </c>
      <c r="M39" s="58">
        <v>0.24199987326531905</v>
      </c>
      <c r="N39" s="53">
        <v>0.24711848778238821</v>
      </c>
      <c r="O39" s="39">
        <v>0.22842056932966023</v>
      </c>
      <c r="P39" s="39">
        <v>0.22334630350194551</v>
      </c>
      <c r="Q39" s="39">
        <v>0.22535545023696682</v>
      </c>
      <c r="R39" s="58">
        <v>0.23131969706005126</v>
      </c>
      <c r="S39" s="53">
        <f>S15/S6</f>
        <v>0.25093964183064338</v>
      </c>
      <c r="T39" s="39">
        <v>0.27100000000000002</v>
      </c>
      <c r="U39" s="39">
        <f t="shared" ref="U39:AG39" si="43">U15/U6</f>
        <v>0.2611627906976744</v>
      </c>
      <c r="V39" s="39">
        <f t="shared" si="43"/>
        <v>0.25289778714436251</v>
      </c>
      <c r="W39" s="58">
        <f t="shared" si="43"/>
        <v>0.25902884827130584</v>
      </c>
      <c r="X39" s="53">
        <f t="shared" si="43"/>
        <v>0.28972996901283754</v>
      </c>
      <c r="Y39" s="39">
        <f t="shared" si="43"/>
        <v>0.28854368932038832</v>
      </c>
      <c r="Z39" s="39">
        <f t="shared" si="43"/>
        <v>0.30032812198417291</v>
      </c>
      <c r="AA39" s="39">
        <f t="shared" si="43"/>
        <v>0.27534665946335313</v>
      </c>
      <c r="AB39" s="58">
        <f t="shared" si="43"/>
        <v>0.28820703852563473</v>
      </c>
      <c r="AC39" s="53">
        <f t="shared" si="43"/>
        <v>0.29336336856697282</v>
      </c>
      <c r="AD39" s="39">
        <f t="shared" si="43"/>
        <v>0.28726585864945697</v>
      </c>
      <c r="AE39" s="39">
        <f t="shared" si="43"/>
        <v>0.28423011319584435</v>
      </c>
      <c r="AF39" s="39">
        <f t="shared" si="43"/>
        <v>0.29697406340057642</v>
      </c>
      <c r="AG39" s="120">
        <f t="shared" si="43"/>
        <v>0.2905185591659154</v>
      </c>
      <c r="AH39" s="139">
        <v>0.25900000000000001</v>
      </c>
      <c r="AI39" s="85">
        <v>0.28399999999999997</v>
      </c>
      <c r="AJ39" s="85">
        <v>0.27</v>
      </c>
      <c r="AK39" s="85">
        <v>0.28999999999999998</v>
      </c>
      <c r="AL39" s="120">
        <f>AL15/AL6</f>
        <v>0.27532644568804709</v>
      </c>
      <c r="AM39" s="139">
        <v>0.313</v>
      </c>
      <c r="AN39" s="85">
        <v>0.317</v>
      </c>
      <c r="AO39" s="85">
        <v>0.32700000000000001</v>
      </c>
      <c r="AP39" s="85">
        <v>0.317</v>
      </c>
      <c r="AQ39" s="139">
        <f>AQ15/AQ6</f>
        <v>0.31856540084388185</v>
      </c>
      <c r="AR39" s="139">
        <v>0.312</v>
      </c>
      <c r="AS39" s="85">
        <v>0.28999999999999998</v>
      </c>
      <c r="AT39" s="85">
        <v>0.29099999999999998</v>
      </c>
      <c r="AU39" s="172">
        <f>AU15/AU6</f>
        <v>0.28154124356656002</v>
      </c>
      <c r="AV39" s="246">
        <f>AV15/AV6</f>
        <v>0.2936821150420843</v>
      </c>
      <c r="AW39" s="179">
        <v>0.253</v>
      </c>
    </row>
    <row r="40" spans="1:49" s="13" customFormat="1">
      <c r="A40" s="1"/>
      <c r="B40" s="19" t="s">
        <v>111</v>
      </c>
      <c r="C40" s="15">
        <v>-4</v>
      </c>
      <c r="D40" s="53">
        <v>0.251</v>
      </c>
      <c r="E40" s="39">
        <v>0.26400000000000001</v>
      </c>
      <c r="F40" s="39">
        <v>0.249</v>
      </c>
      <c r="G40" s="234">
        <v>0.247</v>
      </c>
      <c r="H40" s="39">
        <v>0.25310307609282245</v>
      </c>
      <c r="I40" s="53">
        <v>0.26</v>
      </c>
      <c r="J40" s="39">
        <v>0.26900000000000002</v>
      </c>
      <c r="K40" s="39">
        <v>0.23599999999999999</v>
      </c>
      <c r="L40" s="39">
        <v>0.25</v>
      </c>
      <c r="M40" s="58">
        <v>0.2541137752703338</v>
      </c>
      <c r="N40" s="53">
        <v>0.24167378309137491</v>
      </c>
      <c r="O40" s="39">
        <v>0.23444160272804776</v>
      </c>
      <c r="P40" s="39">
        <v>0.21344232515894643</v>
      </c>
      <c r="Q40" s="39">
        <v>0.20039100684261976</v>
      </c>
      <c r="R40" s="58">
        <v>0.22336615935541629</v>
      </c>
      <c r="S40" s="53">
        <f>S16/S7</f>
        <v>0.22962962962962963</v>
      </c>
      <c r="T40" s="39">
        <v>0.24</v>
      </c>
      <c r="U40" s="39">
        <f t="shared" ref="U40:AE40" si="44">U16/U7</f>
        <v>0.22941176470588234</v>
      </c>
      <c r="V40" s="39">
        <f t="shared" si="44"/>
        <v>0.20459290187891443</v>
      </c>
      <c r="W40" s="58">
        <f t="shared" si="44"/>
        <v>0.22657743785850853</v>
      </c>
      <c r="X40" s="53">
        <f t="shared" si="44"/>
        <v>0.24424972617743704</v>
      </c>
      <c r="Y40" s="39">
        <f t="shared" si="44"/>
        <v>0.31695331695331697</v>
      </c>
      <c r="Z40" s="39">
        <f t="shared" si="44"/>
        <v>0.28127623845507976</v>
      </c>
      <c r="AA40" s="39">
        <f t="shared" si="44"/>
        <v>0.26809864757358787</v>
      </c>
      <c r="AB40" s="58">
        <f t="shared" si="44"/>
        <v>0.27979048450458316</v>
      </c>
      <c r="AC40" s="53">
        <f t="shared" si="44"/>
        <v>0.27362482369534552</v>
      </c>
      <c r="AD40" s="39">
        <f t="shared" si="44"/>
        <v>0.30817174515235457</v>
      </c>
      <c r="AE40" s="39">
        <f t="shared" si="44"/>
        <v>0.27285415212840192</v>
      </c>
      <c r="AF40" s="85">
        <v>0.26300000000000001</v>
      </c>
      <c r="AG40" s="120">
        <f>AG16/AG7</f>
        <v>0.27970081753348414</v>
      </c>
      <c r="AH40" s="139">
        <v>0.25600000000000001</v>
      </c>
      <c r="AI40" s="85">
        <v>0.26600000000000001</v>
      </c>
      <c r="AJ40" s="85">
        <v>0.247</v>
      </c>
      <c r="AK40" s="85">
        <v>0.28899999999999998</v>
      </c>
      <c r="AL40" s="120">
        <f>AL16/AL7</f>
        <v>0.26483679525222553</v>
      </c>
      <c r="AM40" s="139">
        <v>0.33100000000000002</v>
      </c>
      <c r="AN40" s="85">
        <v>0.30199999999999999</v>
      </c>
      <c r="AO40" s="85">
        <v>0.27500000000000002</v>
      </c>
      <c r="AP40" s="85">
        <v>0.27200000000000002</v>
      </c>
      <c r="AQ40" s="139">
        <f>AQ16/AQ7</f>
        <v>0.29513148542999296</v>
      </c>
      <c r="AR40" s="139">
        <v>0.30399999999999999</v>
      </c>
      <c r="AS40" s="85">
        <v>0.33300000000000002</v>
      </c>
      <c r="AT40" s="172">
        <v>0.29299999999999998</v>
      </c>
      <c r="AU40" s="172">
        <v>0.30499999999999999</v>
      </c>
      <c r="AV40" s="247">
        <v>0.31</v>
      </c>
      <c r="AW40" s="179">
        <v>0.311</v>
      </c>
    </row>
    <row r="41" spans="1:49" s="13" customFormat="1">
      <c r="A41" s="1"/>
      <c r="B41" s="19" t="s">
        <v>112</v>
      </c>
      <c r="C41" s="15">
        <v>-5</v>
      </c>
      <c r="D41" s="53">
        <v>7.2999999999999995E-2</v>
      </c>
      <c r="E41" s="39">
        <v>0.02</v>
      </c>
      <c r="F41" s="39">
        <v>-0.08</v>
      </c>
      <c r="G41" s="234">
        <v>8.8999999999999996E-2</v>
      </c>
      <c r="H41" s="39">
        <v>3.1553398058252427E-2</v>
      </c>
      <c r="I41" s="53">
        <v>-2.1999999999999999E-2</v>
      </c>
      <c r="J41" s="39">
        <v>2.9000000000000001E-2</v>
      </c>
      <c r="K41" s="39">
        <v>5.3999999999999999E-2</v>
      </c>
      <c r="L41" s="39">
        <v>-4.1000000000000002E-2</v>
      </c>
      <c r="M41" s="58">
        <v>8.2644628099173539E-3</v>
      </c>
      <c r="N41" s="53">
        <v>-4.8218029350104816E-2</v>
      </c>
      <c r="O41" s="39">
        <v>3.8901601830663615E-2</v>
      </c>
      <c r="P41" s="39">
        <v>4.7235023041474651E-2</v>
      </c>
      <c r="Q41" s="39">
        <v>7.1935157041540021E-2</v>
      </c>
      <c r="R41" s="58">
        <v>2.7151778441487917E-2</v>
      </c>
      <c r="S41" s="53">
        <f>S17/S8</f>
        <v>8.2377476538060476E-2</v>
      </c>
      <c r="T41" s="39">
        <v>6.6000000000000003E-2</v>
      </c>
      <c r="U41" s="39">
        <f t="shared" ref="U41:AC41" si="45">U17/U8</f>
        <v>2.8335301062573787E-2</v>
      </c>
      <c r="V41" s="39">
        <f t="shared" si="45"/>
        <v>5.8309037900874626E-3</v>
      </c>
      <c r="W41" s="58">
        <f t="shared" si="45"/>
        <v>4.496499730748519E-2</v>
      </c>
      <c r="X41" s="53">
        <f t="shared" si="45"/>
        <v>2.8846153846153844E-2</v>
      </c>
      <c r="Y41" s="39">
        <f t="shared" si="45"/>
        <v>0.11133400200601805</v>
      </c>
      <c r="Z41" s="39">
        <f t="shared" si="45"/>
        <v>0.10157790927021697</v>
      </c>
      <c r="AA41" s="39">
        <f t="shared" si="45"/>
        <v>0.15000000000000002</v>
      </c>
      <c r="AB41" s="58">
        <f t="shared" si="45"/>
        <v>0.10407019254204242</v>
      </c>
      <c r="AC41" s="53">
        <f t="shared" si="45"/>
        <v>0.13102893890675241</v>
      </c>
      <c r="AD41" s="85">
        <v>0.13600000000000001</v>
      </c>
      <c r="AE41" s="39">
        <v>0.107</v>
      </c>
      <c r="AF41" s="85">
        <v>0.14000000000000001</v>
      </c>
      <c r="AG41" s="120">
        <f>AG17/AG8</f>
        <v>0.12876151484135107</v>
      </c>
      <c r="AH41" s="139">
        <v>0.10299999999999999</v>
      </c>
      <c r="AI41" s="85">
        <v>4.2999999999999997E-2</v>
      </c>
      <c r="AJ41" s="85">
        <v>1.4999999999999999E-2</v>
      </c>
      <c r="AK41" s="85">
        <v>6.7000000000000004E-2</v>
      </c>
      <c r="AL41" s="120">
        <f>AL17/AL8-0.001</f>
        <v>5.7849655785032206E-2</v>
      </c>
      <c r="AM41" s="139">
        <v>9.8000000000000004E-2</v>
      </c>
      <c r="AN41" s="85">
        <v>0.107</v>
      </c>
      <c r="AO41" s="85">
        <v>6.5000000000000002E-2</v>
      </c>
      <c r="AP41" s="85">
        <v>0.10299999999999999</v>
      </c>
      <c r="AQ41" s="139">
        <f>AQ17/AQ8</f>
        <v>9.3341630367143755E-2</v>
      </c>
      <c r="AR41" s="139">
        <v>9.6000000000000002E-2</v>
      </c>
      <c r="AS41" s="85">
        <v>7.4999999999999997E-2</v>
      </c>
      <c r="AT41" s="172">
        <v>3.1E-2</v>
      </c>
      <c r="AU41" s="172">
        <v>9.9000000000000005E-2</v>
      </c>
      <c r="AV41" s="247">
        <v>7.6999999999999999E-2</v>
      </c>
      <c r="AW41" s="179">
        <v>0.111</v>
      </c>
    </row>
    <row r="42" spans="1:49" s="13" customFormat="1">
      <c r="A42" s="1"/>
      <c r="B42" s="19"/>
      <c r="C42" s="48"/>
      <c r="D42" s="48"/>
      <c r="E42" s="48"/>
      <c r="F42" s="48"/>
      <c r="G42" s="48"/>
      <c r="H42" s="211"/>
      <c r="I42" s="193"/>
      <c r="J42" s="48"/>
      <c r="K42" s="48"/>
      <c r="L42" s="48"/>
      <c r="M42" s="211"/>
      <c r="N42" s="193"/>
      <c r="O42" s="48"/>
      <c r="P42" s="48"/>
      <c r="Q42" s="48"/>
      <c r="R42" s="211"/>
      <c r="S42" s="66"/>
      <c r="T42" s="62"/>
      <c r="U42" s="62"/>
      <c r="V42" s="62"/>
      <c r="W42" s="63"/>
      <c r="X42" s="66"/>
      <c r="Y42" s="62"/>
      <c r="Z42" s="62"/>
      <c r="AA42" s="62"/>
      <c r="AB42" s="63"/>
      <c r="AC42" s="66"/>
      <c r="AD42" s="62"/>
      <c r="AE42" s="62"/>
      <c r="AF42" s="62"/>
      <c r="AG42" s="130"/>
      <c r="AH42" s="131"/>
      <c r="AI42" s="92"/>
      <c r="AJ42" s="92"/>
      <c r="AK42" s="92"/>
      <c r="AL42" s="130"/>
      <c r="AM42" s="131"/>
      <c r="AN42" s="92"/>
      <c r="AO42" s="92"/>
      <c r="AP42" s="92"/>
      <c r="AQ42" s="131"/>
      <c r="AR42" s="131"/>
      <c r="AS42" s="92"/>
      <c r="AT42" s="92"/>
      <c r="AU42" s="92"/>
      <c r="AV42" s="131"/>
      <c r="AW42" s="130"/>
    </row>
    <row r="43" spans="1:49" s="13" customFormat="1">
      <c r="A43" s="1"/>
      <c r="B43" s="146" t="s">
        <v>53</v>
      </c>
      <c r="C43" s="48"/>
      <c r="D43" s="31">
        <v>19.5</v>
      </c>
      <c r="E43" s="3">
        <v>20.399999999999999</v>
      </c>
      <c r="F43" s="3">
        <v>22.6</v>
      </c>
      <c r="G43" s="217">
        <v>20.7</v>
      </c>
      <c r="H43" s="40">
        <f t="shared" ref="H43" si="46">SUM(D43:G43)</f>
        <v>83.2</v>
      </c>
      <c r="I43" s="26">
        <v>21.8</v>
      </c>
      <c r="J43" s="27">
        <v>23.4</v>
      </c>
      <c r="K43" s="27">
        <v>23.4</v>
      </c>
      <c r="L43" s="28">
        <v>23.4</v>
      </c>
      <c r="M43" s="28">
        <f t="shared" ref="M43" si="47">SUM(I43:L43)</f>
        <v>92</v>
      </c>
      <c r="N43" s="31">
        <v>28.1</v>
      </c>
      <c r="O43" s="3">
        <v>30.8</v>
      </c>
      <c r="P43" s="3">
        <v>29.8</v>
      </c>
      <c r="Q43" s="3">
        <v>30.7</v>
      </c>
      <c r="R43" s="63">
        <f>+SUM(N43:Q43)</f>
        <v>119.4</v>
      </c>
      <c r="S43" s="66">
        <v>31.6</v>
      </c>
      <c r="T43" s="62">
        <v>32</v>
      </c>
      <c r="U43" s="62">
        <v>30.2</v>
      </c>
      <c r="V43" s="62">
        <v>37.700000000000003</v>
      </c>
      <c r="W43" s="63">
        <f>+SUM(S43:V43)</f>
        <v>131.5</v>
      </c>
      <c r="X43" s="66">
        <v>31.2</v>
      </c>
      <c r="Y43" s="62">
        <v>31.9</v>
      </c>
      <c r="Z43" s="62">
        <v>34</v>
      </c>
      <c r="AA43" s="62">
        <v>37.9</v>
      </c>
      <c r="AB43" s="63">
        <f>+SUM(X43:AA43)</f>
        <v>135</v>
      </c>
      <c r="AC43" s="66">
        <v>38.4</v>
      </c>
      <c r="AD43" s="62">
        <v>39.9</v>
      </c>
      <c r="AE43" s="62">
        <v>41.2</v>
      </c>
      <c r="AF43" s="62">
        <v>42.3</v>
      </c>
      <c r="AG43" s="130">
        <f>SUM(AC43:AF43)</f>
        <v>161.80000000000001</v>
      </c>
      <c r="AH43" s="131">
        <v>40.5</v>
      </c>
      <c r="AI43" s="92">
        <v>42.6</v>
      </c>
      <c r="AJ43" s="92">
        <v>43.5</v>
      </c>
      <c r="AK43" s="92">
        <v>46</v>
      </c>
      <c r="AL43" s="130">
        <f>+SUM(AH43:AK43)</f>
        <v>172.6</v>
      </c>
      <c r="AM43" s="131">
        <v>44.9</v>
      </c>
      <c r="AN43" s="92">
        <v>45.5</v>
      </c>
      <c r="AO43" s="92">
        <v>46.3</v>
      </c>
      <c r="AP43" s="92">
        <v>48.3</v>
      </c>
      <c r="AQ43" s="131">
        <f>+SUM(AM43:AP43)</f>
        <v>185</v>
      </c>
      <c r="AR43" s="131">
        <v>49.8</v>
      </c>
      <c r="AS43" s="92">
        <v>51.9</v>
      </c>
      <c r="AT43" s="92">
        <v>55.1</v>
      </c>
      <c r="AU43" s="175">
        <v>59.4</v>
      </c>
      <c r="AV43" s="131">
        <f>SUM(AR43:AU43)</f>
        <v>216.2</v>
      </c>
      <c r="AW43" s="251">
        <v>56.5</v>
      </c>
    </row>
    <row r="44" spans="1:49" s="13" customFormat="1">
      <c r="A44" s="1"/>
      <c r="B44" s="146" t="s">
        <v>52</v>
      </c>
      <c r="C44" s="15">
        <v>-8</v>
      </c>
      <c r="D44" s="64">
        <f>D35+D43</f>
        <v>117.09999999999998</v>
      </c>
      <c r="E44" s="62">
        <f>E35+E43</f>
        <v>126.5</v>
      </c>
      <c r="F44" s="62">
        <f>F35+F43</f>
        <v>96.1</v>
      </c>
      <c r="G44" s="62">
        <f>G35+G43</f>
        <v>97.8</v>
      </c>
      <c r="H44" s="63">
        <f>+SUM(D44:G44)</f>
        <v>437.49999999999994</v>
      </c>
      <c r="I44" s="64">
        <f>I35+I43</f>
        <v>110.09999999999998</v>
      </c>
      <c r="J44" s="62">
        <f>J35+J43</f>
        <v>129.20000000000002</v>
      </c>
      <c r="K44" s="62">
        <f>K35+K43</f>
        <v>123.79999999999998</v>
      </c>
      <c r="L44" s="62">
        <f>L35+L43</f>
        <v>126.4</v>
      </c>
      <c r="M44" s="63">
        <f>+SUM(I44:L44)</f>
        <v>489.5</v>
      </c>
      <c r="N44" s="64">
        <f>N35+N43</f>
        <v>135.20000000000002</v>
      </c>
      <c r="O44" s="62">
        <f>O35+O43</f>
        <v>137.69999999999999</v>
      </c>
      <c r="P44" s="62">
        <f>P35+P43</f>
        <v>120.39999999999999</v>
      </c>
      <c r="Q44" s="62">
        <f>Q35+Q43</f>
        <v>130.69999999999999</v>
      </c>
      <c r="R44" s="63">
        <f>+SUM(N44:Q44)</f>
        <v>524</v>
      </c>
      <c r="S44" s="64">
        <f>S35+S43</f>
        <v>156.00000000000003</v>
      </c>
      <c r="T44" s="62">
        <f>T35+T43</f>
        <v>166.2</v>
      </c>
      <c r="U44" s="62">
        <f>U35+U43</f>
        <v>137.39999999999998</v>
      </c>
      <c r="V44" s="62">
        <f>V35+V43</f>
        <v>158.69999999999999</v>
      </c>
      <c r="W44" s="63">
        <f>+SUM(S44:V44)</f>
        <v>618.29999999999995</v>
      </c>
      <c r="X44" s="62">
        <f>X35+X43</f>
        <v>156.10000000000002</v>
      </c>
      <c r="Y44" s="62">
        <f>Y35+Y43</f>
        <v>195.00000000000003</v>
      </c>
      <c r="Z44" s="62">
        <f>Z35+Z43</f>
        <v>201.9</v>
      </c>
      <c r="AA44" s="62">
        <f>AA35+AA43</f>
        <v>210.99999999999997</v>
      </c>
      <c r="AB44" s="63">
        <f>+SUM(X44:AA44)</f>
        <v>764</v>
      </c>
      <c r="AC44" s="62">
        <f>AC35+AC43</f>
        <v>218.90000000000003</v>
      </c>
      <c r="AD44" s="62">
        <f>AD35+AD43</f>
        <v>245.6</v>
      </c>
      <c r="AE44" s="62">
        <f>AE35+AE43</f>
        <v>245.3</v>
      </c>
      <c r="AF44" s="62">
        <f>AF35+AF43</f>
        <v>267.60000000000002</v>
      </c>
      <c r="AG44" s="130">
        <f>SUM(AC44:AF44)</f>
        <v>977.4</v>
      </c>
      <c r="AH44" s="92">
        <f>AH35+AH43</f>
        <v>248.9</v>
      </c>
      <c r="AI44" s="92">
        <f>AI35+AI43</f>
        <v>261.10000000000002</v>
      </c>
      <c r="AJ44" s="92">
        <f>AJ35+AJ43</f>
        <v>208.89999999999998</v>
      </c>
      <c r="AK44" s="92">
        <f>+AK35+AK43</f>
        <v>233.50000000000003</v>
      </c>
      <c r="AL44" s="130">
        <f>+SUM(AH44:AK44)</f>
        <v>952.4</v>
      </c>
      <c r="AM44" s="92">
        <f>+AM35+AM43</f>
        <v>279.10000000000002</v>
      </c>
      <c r="AN44" s="92">
        <f>AN35+AN43</f>
        <v>285.5</v>
      </c>
      <c r="AO44" s="92">
        <v>280.39999999999998</v>
      </c>
      <c r="AP44" s="92">
        <v>280.8</v>
      </c>
      <c r="AQ44" s="131">
        <f>+SUM(AM44:AP44)</f>
        <v>1125.8</v>
      </c>
      <c r="AR44" s="131">
        <f>+AR35+AR43</f>
        <v>285.8</v>
      </c>
      <c r="AS44" s="92">
        <f>+AS35+AS43</f>
        <v>262.89999999999992</v>
      </c>
      <c r="AT44" s="92">
        <f>+AT35+AT43</f>
        <v>262.10000000000002</v>
      </c>
      <c r="AU44" s="175">
        <v>268.60000000000002</v>
      </c>
      <c r="AV44" s="131">
        <f>SUM(AR44:AU44)</f>
        <v>1079.4000000000001</v>
      </c>
      <c r="AW44" s="251">
        <f>+AW35+AW43</f>
        <v>225.5</v>
      </c>
    </row>
    <row r="45" spans="1:49" s="13" customFormat="1">
      <c r="A45" s="1"/>
      <c r="B45" s="19"/>
      <c r="C45" s="48"/>
      <c r="D45" s="48"/>
      <c r="E45" s="48"/>
      <c r="F45" s="48"/>
      <c r="G45" s="48"/>
      <c r="H45" s="211"/>
      <c r="I45" s="193"/>
      <c r="J45" s="48"/>
      <c r="K45" s="48"/>
      <c r="L45" s="48"/>
      <c r="M45" s="211"/>
      <c r="N45" s="193"/>
      <c r="O45" s="48"/>
      <c r="P45" s="48"/>
      <c r="Q45" s="48"/>
      <c r="R45" s="211"/>
      <c r="S45" s="66"/>
      <c r="T45" s="62"/>
      <c r="U45" s="62"/>
      <c r="V45" s="62"/>
      <c r="W45" s="63"/>
      <c r="X45" s="66"/>
      <c r="Y45" s="62"/>
      <c r="Z45" s="62"/>
      <c r="AA45" s="62"/>
      <c r="AB45" s="63"/>
      <c r="AC45" s="66"/>
      <c r="AD45" s="62"/>
      <c r="AE45" s="62"/>
      <c r="AF45" s="62"/>
      <c r="AG45" s="130"/>
      <c r="AH45" s="131"/>
      <c r="AI45" s="92"/>
      <c r="AJ45" s="92"/>
      <c r="AK45" s="92"/>
      <c r="AL45" s="130"/>
      <c r="AM45" s="131"/>
      <c r="AN45" s="92"/>
      <c r="AO45" s="92"/>
      <c r="AP45" s="92"/>
      <c r="AQ45" s="131"/>
      <c r="AR45" s="131"/>
      <c r="AS45" s="92"/>
      <c r="AT45" s="92"/>
      <c r="AU45" s="92"/>
      <c r="AV45" s="131"/>
      <c r="AW45" s="130"/>
    </row>
    <row r="46" spans="1:49" s="13" customFormat="1">
      <c r="A46" s="1"/>
      <c r="B46" s="19" t="s">
        <v>40</v>
      </c>
      <c r="C46" s="15"/>
      <c r="D46" s="26">
        <v>-6.1</v>
      </c>
      <c r="E46" s="230">
        <v>-7</v>
      </c>
      <c r="F46" s="230">
        <v>-7.2</v>
      </c>
      <c r="G46" s="223">
        <v>-7.2</v>
      </c>
      <c r="H46" s="28">
        <f t="shared" ref="H46:H48" si="48">SUM(D46:G46)</f>
        <v>-27.5</v>
      </c>
      <c r="I46" s="26">
        <v>-6.5</v>
      </c>
      <c r="J46" s="27">
        <v>-6.8</v>
      </c>
      <c r="K46" s="27">
        <v>-8.3000000000000007</v>
      </c>
      <c r="L46" s="28">
        <v>-7.9</v>
      </c>
      <c r="M46" s="28">
        <f t="shared" ref="M46:M48" si="49">SUM(I46:L46)</f>
        <v>-29.5</v>
      </c>
      <c r="N46" s="26">
        <v>-10.6</v>
      </c>
      <c r="O46" s="27">
        <f>-13.3+0.8</f>
        <v>-12.5</v>
      </c>
      <c r="P46" s="27">
        <f>-14.9+1.2</f>
        <v>-13.700000000000001</v>
      </c>
      <c r="Q46" s="28">
        <v>-13.3</v>
      </c>
      <c r="R46" s="42">
        <f>SUM(N46:Q46)</f>
        <v>-50.100000000000009</v>
      </c>
      <c r="S46" s="26">
        <v>-13.7</v>
      </c>
      <c r="T46" s="3">
        <v>-14.2</v>
      </c>
      <c r="U46" s="3">
        <v>-13.2</v>
      </c>
      <c r="V46" s="3">
        <v>-13.3</v>
      </c>
      <c r="W46" s="42">
        <f>SUM(S46:V46)</f>
        <v>-54.399999999999991</v>
      </c>
      <c r="X46" s="26">
        <v>-12.6</v>
      </c>
      <c r="Y46" s="3">
        <v>-12.7</v>
      </c>
      <c r="Z46" s="3">
        <v>-13.6</v>
      </c>
      <c r="AA46" s="3">
        <v>-8.9</v>
      </c>
      <c r="AB46" s="42">
        <f>SUM(X46:AA46)</f>
        <v>-47.8</v>
      </c>
      <c r="AC46" s="26">
        <f>-10.2+0.1</f>
        <v>-10.1</v>
      </c>
      <c r="AD46" s="3">
        <v>-10.1</v>
      </c>
      <c r="AE46" s="3">
        <v>-10.6</v>
      </c>
      <c r="AF46" s="3">
        <v>-8.5</v>
      </c>
      <c r="AG46" s="133">
        <f t="shared" ref="AG46:AG51" si="50">SUM(AC46:AF46)</f>
        <v>-39.299999999999997</v>
      </c>
      <c r="AH46" s="134">
        <v>-8.8000000000000007</v>
      </c>
      <c r="AI46" s="95">
        <v>-8.1999999999999993</v>
      </c>
      <c r="AJ46" s="95">
        <v>-7</v>
      </c>
      <c r="AK46" s="95">
        <v>-6.7</v>
      </c>
      <c r="AL46" s="133">
        <f>SUM(AH46:AK46)</f>
        <v>-30.7</v>
      </c>
      <c r="AM46" s="134">
        <v>-5.8</v>
      </c>
      <c r="AN46" s="95">
        <v>-4.5</v>
      </c>
      <c r="AO46" s="95">
        <v>-3.1</v>
      </c>
      <c r="AP46" s="95">
        <v>-1.9</v>
      </c>
      <c r="AQ46" s="134">
        <f>SUM(AM46:AP46)</f>
        <v>-15.3</v>
      </c>
      <c r="AR46" s="134">
        <v>-1.7</v>
      </c>
      <c r="AS46" s="95">
        <v>-1.9</v>
      </c>
      <c r="AT46" s="95">
        <v>-3.8</v>
      </c>
      <c r="AU46" s="180">
        <v>-2.9</v>
      </c>
      <c r="AV46" s="134">
        <f>SUM(AR46:AU46)</f>
        <v>-10.299999999999999</v>
      </c>
      <c r="AW46" s="254">
        <v>-37.799999999999997</v>
      </c>
    </row>
    <row r="47" spans="1:49" s="13" customFormat="1">
      <c r="A47" s="1"/>
      <c r="B47" s="19" t="s">
        <v>27</v>
      </c>
      <c r="C47" s="15"/>
      <c r="D47" s="3">
        <v>0</v>
      </c>
      <c r="E47" s="230">
        <v>0</v>
      </c>
      <c r="F47" s="230">
        <v>0</v>
      </c>
      <c r="G47" s="223">
        <v>0</v>
      </c>
      <c r="H47" s="195">
        <f t="shared" si="48"/>
        <v>0</v>
      </c>
      <c r="I47" s="31">
        <v>0</v>
      </c>
      <c r="J47" s="3">
        <v>0</v>
      </c>
      <c r="K47" s="218">
        <v>0</v>
      </c>
      <c r="L47" s="218">
        <v>0</v>
      </c>
      <c r="M47" s="195">
        <f t="shared" si="49"/>
        <v>0</v>
      </c>
      <c r="N47" s="31">
        <v>0</v>
      </c>
      <c r="O47" s="3">
        <v>0</v>
      </c>
      <c r="P47" s="218">
        <v>0</v>
      </c>
      <c r="Q47" s="3">
        <v>0</v>
      </c>
      <c r="R47" s="40">
        <f>SUM(N47:Q47)</f>
        <v>0</v>
      </c>
      <c r="S47" s="31">
        <v>0</v>
      </c>
      <c r="T47" s="3">
        <v>0</v>
      </c>
      <c r="U47" s="3">
        <v>0</v>
      </c>
      <c r="V47" s="3">
        <v>0</v>
      </c>
      <c r="W47" s="40">
        <f>SUM(S47:V47)</f>
        <v>0</v>
      </c>
      <c r="X47" s="31">
        <v>0</v>
      </c>
      <c r="Y47" s="3">
        <v>0</v>
      </c>
      <c r="Z47" s="3">
        <v>0</v>
      </c>
      <c r="AA47" s="3">
        <v>-13.1</v>
      </c>
      <c r="AB47" s="42">
        <f>SUM(X47:AA47)</f>
        <v>-13.1</v>
      </c>
      <c r="AC47" s="31">
        <v>0</v>
      </c>
      <c r="AD47" s="3">
        <v>0</v>
      </c>
      <c r="AE47" s="3">
        <v>0</v>
      </c>
      <c r="AF47" s="3">
        <v>0</v>
      </c>
      <c r="AG47" s="77">
        <f t="shared" si="50"/>
        <v>0</v>
      </c>
      <c r="AH47" s="75">
        <v>0</v>
      </c>
      <c r="AI47" s="76">
        <v>0</v>
      </c>
      <c r="AJ47" s="76">
        <v>0</v>
      </c>
      <c r="AK47" s="76">
        <v>0</v>
      </c>
      <c r="AL47" s="77">
        <f>SUM(AH47:AK47)</f>
        <v>0</v>
      </c>
      <c r="AM47" s="75">
        <v>0</v>
      </c>
      <c r="AN47" s="76">
        <v>0</v>
      </c>
      <c r="AO47" s="76">
        <v>0</v>
      </c>
      <c r="AP47" s="76">
        <v>0</v>
      </c>
      <c r="AQ47" s="75">
        <f>SUM(AM47:AP47)</f>
        <v>0</v>
      </c>
      <c r="AR47" s="75">
        <v>0</v>
      </c>
      <c r="AS47" s="76">
        <v>0</v>
      </c>
      <c r="AT47" s="76">
        <v>0</v>
      </c>
      <c r="AU47" s="177">
        <v>0</v>
      </c>
      <c r="AV47" s="75">
        <f t="shared" ref="AV47:AV50" si="51">SUM(AR47:AU47)</f>
        <v>0</v>
      </c>
      <c r="AW47" s="252">
        <v>0</v>
      </c>
    </row>
    <row r="48" spans="1:49" s="13" customFormat="1">
      <c r="A48" s="1"/>
      <c r="B48" s="14" t="s">
        <v>61</v>
      </c>
      <c r="C48" s="15"/>
      <c r="D48" s="26">
        <v>-0.7</v>
      </c>
      <c r="E48" s="27">
        <v>0.5</v>
      </c>
      <c r="F48" s="27">
        <v>1.4</v>
      </c>
      <c r="G48" s="28">
        <v>0.1</v>
      </c>
      <c r="H48" s="63">
        <f t="shared" si="48"/>
        <v>1.3</v>
      </c>
      <c r="I48" s="26">
        <v>-0.4</v>
      </c>
      <c r="J48" s="3">
        <v>0</v>
      </c>
      <c r="K48" s="27">
        <v>0.6</v>
      </c>
      <c r="L48" s="28">
        <v>0.5</v>
      </c>
      <c r="M48" s="63">
        <f t="shared" si="49"/>
        <v>0.7</v>
      </c>
      <c r="N48" s="26">
        <v>0.2</v>
      </c>
      <c r="O48" s="27">
        <v>0.1</v>
      </c>
      <c r="P48" s="27">
        <v>-0.2</v>
      </c>
      <c r="Q48" s="223">
        <v>0</v>
      </c>
      <c r="R48" s="42">
        <f>SUM(N48:Q48)</f>
        <v>0.10000000000000003</v>
      </c>
      <c r="S48" s="26">
        <v>-0.2</v>
      </c>
      <c r="T48" s="62">
        <v>0.1</v>
      </c>
      <c r="U48" s="3">
        <v>0</v>
      </c>
      <c r="V48" s="3">
        <v>0</v>
      </c>
      <c r="W48" s="42">
        <f>SUM(S48:V48)</f>
        <v>-0.1</v>
      </c>
      <c r="X48" s="26">
        <v>0.2</v>
      </c>
      <c r="Y48" s="3">
        <v>-0.2</v>
      </c>
      <c r="Z48" s="3">
        <v>0</v>
      </c>
      <c r="AA48" s="3">
        <v>0.1</v>
      </c>
      <c r="AB48" s="40">
        <f>SUM(X48:AA48)</f>
        <v>0.1</v>
      </c>
      <c r="AC48" s="26">
        <v>-0.2</v>
      </c>
      <c r="AD48" s="3">
        <v>0.1</v>
      </c>
      <c r="AE48" s="3">
        <v>0</v>
      </c>
      <c r="AF48" s="3">
        <v>-0.1</v>
      </c>
      <c r="AG48" s="133">
        <f t="shared" si="50"/>
        <v>-0.2</v>
      </c>
      <c r="AH48" s="134">
        <v>-0.2</v>
      </c>
      <c r="AI48" s="95">
        <v>12.5</v>
      </c>
      <c r="AJ48" s="95">
        <v>0.1</v>
      </c>
      <c r="AK48" s="95">
        <v>0.4</v>
      </c>
      <c r="AL48" s="133">
        <f>SUM(AH48:AK48)</f>
        <v>12.8</v>
      </c>
      <c r="AM48" s="134">
        <v>0.3</v>
      </c>
      <c r="AN48" s="95">
        <v>1.9</v>
      </c>
      <c r="AO48" s="95">
        <v>0.6</v>
      </c>
      <c r="AP48" s="95">
        <v>-0.1</v>
      </c>
      <c r="AQ48" s="134">
        <f>SUM(AM48:AP48)</f>
        <v>2.6999999999999997</v>
      </c>
      <c r="AR48" s="134">
        <v>0.2</v>
      </c>
      <c r="AS48" s="76">
        <v>0</v>
      </c>
      <c r="AT48" s="76">
        <v>0</v>
      </c>
      <c r="AU48" s="177">
        <v>-0.4</v>
      </c>
      <c r="AV48" s="134">
        <f t="shared" si="51"/>
        <v>-0.2</v>
      </c>
      <c r="AW48" s="252">
        <v>-11.1</v>
      </c>
    </row>
    <row r="49" spans="1:49" s="13" customFormat="1">
      <c r="A49" s="1"/>
      <c r="B49" s="1"/>
      <c r="C49" s="7"/>
      <c r="D49" s="7"/>
      <c r="E49" s="7"/>
      <c r="F49" s="7"/>
      <c r="G49" s="7"/>
      <c r="H49" s="206"/>
      <c r="I49" s="200"/>
      <c r="J49" s="7"/>
      <c r="K49" s="7"/>
      <c r="L49" s="7"/>
      <c r="M49" s="206"/>
      <c r="N49" s="226"/>
      <c r="O49" s="220"/>
      <c r="P49" s="220"/>
      <c r="Q49" s="221"/>
      <c r="R49" s="63"/>
      <c r="S49" s="61"/>
      <c r="T49" s="62"/>
      <c r="U49" s="62"/>
      <c r="V49" s="62"/>
      <c r="W49" s="63"/>
      <c r="X49" s="61"/>
      <c r="Y49" s="62"/>
      <c r="Z49" s="62"/>
      <c r="AA49" s="62"/>
      <c r="AB49" s="63"/>
      <c r="AC49" s="61"/>
      <c r="AD49" s="62"/>
      <c r="AE49" s="62"/>
      <c r="AF49" s="62"/>
      <c r="AG49" s="77"/>
      <c r="AH49" s="75"/>
      <c r="AI49" s="89"/>
      <c r="AJ49" s="89"/>
      <c r="AK49" s="89"/>
      <c r="AL49" s="77"/>
      <c r="AM49" s="75"/>
      <c r="AN49" s="89"/>
      <c r="AO49" s="89"/>
      <c r="AP49" s="89"/>
      <c r="AQ49" s="75"/>
      <c r="AR49" s="75"/>
      <c r="AS49" s="89"/>
      <c r="AT49" s="89"/>
      <c r="AU49" s="176"/>
      <c r="AV49" s="75"/>
      <c r="AW49" s="255"/>
    </row>
    <row r="50" spans="1:49" s="13" customFormat="1">
      <c r="A50" s="1"/>
      <c r="B50" s="14" t="s">
        <v>2</v>
      </c>
      <c r="C50" s="15"/>
      <c r="D50" s="26">
        <v>-23.9</v>
      </c>
      <c r="E50" s="27">
        <v>-25</v>
      </c>
      <c r="F50" s="27">
        <v>-15</v>
      </c>
      <c r="G50" s="28">
        <v>-26.6</v>
      </c>
      <c r="H50" s="42">
        <f>SUM(D50:G50)</f>
        <v>-90.5</v>
      </c>
      <c r="I50" s="26">
        <v>-19.7</v>
      </c>
      <c r="J50" s="27">
        <v>-23.9</v>
      </c>
      <c r="K50" s="27">
        <v>-30.2</v>
      </c>
      <c r="L50" s="28">
        <v>45.6</v>
      </c>
      <c r="M50" s="42">
        <f>SUM(I50:L50)</f>
        <v>-28.199999999999996</v>
      </c>
      <c r="N50" s="26">
        <v>-30.9</v>
      </c>
      <c r="O50" s="27">
        <v>-17.600000000000001</v>
      </c>
      <c r="P50" s="27">
        <v>-14.7</v>
      </c>
      <c r="Q50" s="28">
        <v>-8.6</v>
      </c>
      <c r="R50" s="42">
        <f>SUM(N50:Q50)</f>
        <v>-71.8</v>
      </c>
      <c r="S50" s="26">
        <v>-32.1</v>
      </c>
      <c r="T50" s="3">
        <v>-35.4</v>
      </c>
      <c r="U50" s="3">
        <v>-29.4</v>
      </c>
      <c r="V50" s="3">
        <v>50.4</v>
      </c>
      <c r="W50" s="42">
        <f>SUM(S50:V50)</f>
        <v>-46.500000000000007</v>
      </c>
      <c r="X50" s="26">
        <v>-28</v>
      </c>
      <c r="Y50" s="3">
        <v>-46.8</v>
      </c>
      <c r="Z50" s="3">
        <v>-49.6</v>
      </c>
      <c r="AA50" s="3">
        <v>-24.8</v>
      </c>
      <c r="AB50" s="42">
        <f>SUM(X50:AA50)</f>
        <v>-149.20000000000002</v>
      </c>
      <c r="AC50" s="26">
        <v>-51.3</v>
      </c>
      <c r="AD50" s="3">
        <v>-54.9</v>
      </c>
      <c r="AE50" s="3">
        <v>-56.2</v>
      </c>
      <c r="AF50" s="3">
        <v>-21.600000000000023</v>
      </c>
      <c r="AG50" s="133">
        <f t="shared" si="50"/>
        <v>-184</v>
      </c>
      <c r="AH50" s="134">
        <v>-49.2</v>
      </c>
      <c r="AI50" s="95">
        <v>-63.5</v>
      </c>
      <c r="AJ50" s="95">
        <v>-55.9</v>
      </c>
      <c r="AK50" s="95">
        <v>-42.9</v>
      </c>
      <c r="AL50" s="133">
        <f>SUM(AH50:AK50)</f>
        <v>-211.5</v>
      </c>
      <c r="AM50" s="134">
        <v>-70.599999999999994</v>
      </c>
      <c r="AN50" s="95">
        <v>-69.099999999999994</v>
      </c>
      <c r="AO50" s="95">
        <v>-78.5</v>
      </c>
      <c r="AP50" s="95">
        <v>-26.4</v>
      </c>
      <c r="AQ50" s="134">
        <f>SUM(AM50:AP50)</f>
        <v>-244.6</v>
      </c>
      <c r="AR50" s="134">
        <v>-78.599999999999994</v>
      </c>
      <c r="AS50" s="95">
        <v>-67</v>
      </c>
      <c r="AT50" s="95">
        <v>-60.6</v>
      </c>
      <c r="AU50" s="180">
        <v>-15.2</v>
      </c>
      <c r="AV50" s="134">
        <f t="shared" si="51"/>
        <v>-221.39999999999998</v>
      </c>
      <c r="AW50" s="254">
        <v>-27.1</v>
      </c>
    </row>
    <row r="51" spans="1:49" s="13" customFormat="1">
      <c r="A51" s="8"/>
      <c r="B51" s="21" t="s">
        <v>63</v>
      </c>
      <c r="C51" s="155">
        <v>-9</v>
      </c>
      <c r="D51" s="215">
        <v>-0.9</v>
      </c>
      <c r="E51" s="216">
        <v>0.2</v>
      </c>
      <c r="F51" s="216">
        <v>-0.3</v>
      </c>
      <c r="G51" s="222">
        <v>10.9</v>
      </c>
      <c r="H51" s="57">
        <f>SUM(D51:G51)</f>
        <v>9.9</v>
      </c>
      <c r="I51" s="215">
        <v>0.1</v>
      </c>
      <c r="J51" s="216">
        <v>1.1000000000000001</v>
      </c>
      <c r="K51" s="216">
        <v>10.7</v>
      </c>
      <c r="L51" s="222">
        <v>-59.2</v>
      </c>
      <c r="M51" s="57">
        <f>SUM(I51:L51)</f>
        <v>-47.300000000000004</v>
      </c>
      <c r="N51" s="215">
        <v>14.4</v>
      </c>
      <c r="O51" s="216">
        <v>4.5</v>
      </c>
      <c r="P51" s="216">
        <v>4.5999999999999996</v>
      </c>
      <c r="Q51" s="222">
        <v>-3.8</v>
      </c>
      <c r="R51" s="57">
        <f>SUM(N51:Q51)</f>
        <v>19.7</v>
      </c>
      <c r="S51" s="65">
        <v>12</v>
      </c>
      <c r="T51" s="38">
        <v>14.3</v>
      </c>
      <c r="U51" s="38">
        <v>13.1</v>
      </c>
      <c r="V51" s="33">
        <v>-71</v>
      </c>
      <c r="W51" s="57">
        <f>SUM(S51:V51)</f>
        <v>-31.6</v>
      </c>
      <c r="X51" s="65">
        <v>4.9000000000000004</v>
      </c>
      <c r="Y51" s="38">
        <v>17.2</v>
      </c>
      <c r="Z51" s="38">
        <v>18.7</v>
      </c>
      <c r="AA51" s="38">
        <v>-1.3</v>
      </c>
      <c r="AB51" s="41">
        <f>SUM(X51:AA51)</f>
        <v>39.5</v>
      </c>
      <c r="AC51" s="65">
        <v>15.4</v>
      </c>
      <c r="AD51" s="38">
        <v>14.3</v>
      </c>
      <c r="AE51" s="38">
        <v>17</v>
      </c>
      <c r="AF51" s="38">
        <v>-17.200000000000003</v>
      </c>
      <c r="AG51" s="135">
        <f t="shared" si="50"/>
        <v>29.5</v>
      </c>
      <c r="AH51" s="136">
        <v>4.3</v>
      </c>
      <c r="AI51" s="90">
        <v>17.3</v>
      </c>
      <c r="AJ51" s="90">
        <v>28.1</v>
      </c>
      <c r="AK51" s="90">
        <v>9.6</v>
      </c>
      <c r="AL51" s="135">
        <f>SUM(AH51:AK51)</f>
        <v>59.300000000000004</v>
      </c>
      <c r="AM51" s="136">
        <v>18.7</v>
      </c>
      <c r="AN51" s="90">
        <v>12.8</v>
      </c>
      <c r="AO51" s="90">
        <v>29</v>
      </c>
      <c r="AP51" s="149">
        <v>-27.6</v>
      </c>
      <c r="AQ51" s="136">
        <f>SUM(AM51:AP51)</f>
        <v>32.9</v>
      </c>
      <c r="AR51" s="134">
        <v>24.7</v>
      </c>
      <c r="AS51" s="90">
        <v>17.7</v>
      </c>
      <c r="AT51" s="90">
        <v>13.7</v>
      </c>
      <c r="AU51" s="181">
        <v>-33</v>
      </c>
      <c r="AV51" s="136">
        <f>SUM(AR51:AU51)</f>
        <v>23.099999999999994</v>
      </c>
      <c r="AW51" s="256">
        <v>-10</v>
      </c>
    </row>
    <row r="52" spans="1:49" s="13" customFormat="1">
      <c r="A52" s="1"/>
      <c r="B52" s="12" t="s">
        <v>22</v>
      </c>
      <c r="C52" s="22"/>
      <c r="D52" s="55">
        <f t="shared" ref="D52" si="52">SUM(D50:D51)</f>
        <v>-24.799999999999997</v>
      </c>
      <c r="E52" s="27">
        <f>SUM(E50:E51)</f>
        <v>-24.8</v>
      </c>
      <c r="F52" s="27">
        <f>SUM(F50:F51)</f>
        <v>-15.3</v>
      </c>
      <c r="G52" s="27">
        <f>SUM(G50:G51)</f>
        <v>-15.700000000000001</v>
      </c>
      <c r="H52" s="42">
        <f>SUM(H50:H51)</f>
        <v>-80.599999999999994</v>
      </c>
      <c r="I52" s="55">
        <f t="shared" ref="I52" si="53">SUM(I50:I51)</f>
        <v>-19.599999999999998</v>
      </c>
      <c r="J52" s="27">
        <f>SUM(J50:J51)</f>
        <v>-22.799999999999997</v>
      </c>
      <c r="K52" s="27">
        <f>SUM(K50:K51)</f>
        <v>-19.5</v>
      </c>
      <c r="L52" s="27">
        <f>SUM(L50:L51)</f>
        <v>-13.600000000000001</v>
      </c>
      <c r="M52" s="42">
        <f>SUM(M50:M51)</f>
        <v>-75.5</v>
      </c>
      <c r="N52" s="55">
        <f t="shared" ref="N52" si="54">SUM(N50:N51)</f>
        <v>-16.5</v>
      </c>
      <c r="O52" s="27">
        <f>SUM(O50:O51)</f>
        <v>-13.100000000000001</v>
      </c>
      <c r="P52" s="27">
        <f>SUM(P50:P51)</f>
        <v>-10.1</v>
      </c>
      <c r="Q52" s="27">
        <f>SUM(Q50:Q51)</f>
        <v>-12.399999999999999</v>
      </c>
      <c r="R52" s="42">
        <f>SUM(R50:R51)</f>
        <v>-52.099999999999994</v>
      </c>
      <c r="S52" s="55">
        <f t="shared" ref="S52" si="55">SUM(S50:S51)</f>
        <v>-20.100000000000001</v>
      </c>
      <c r="T52" s="27">
        <f>SUM(T50:T51)</f>
        <v>-21.099999999999998</v>
      </c>
      <c r="U52" s="27">
        <f>SUM(U50:U51)</f>
        <v>-16.299999999999997</v>
      </c>
      <c r="V52" s="27">
        <f>SUM(V50:V51)</f>
        <v>-20.6</v>
      </c>
      <c r="W52" s="42">
        <f>SUM(W50:W51)</f>
        <v>-78.100000000000009</v>
      </c>
      <c r="X52" s="55">
        <f t="shared" ref="X52" si="56">SUM(X50:X51)</f>
        <v>-23.1</v>
      </c>
      <c r="Y52" s="27">
        <f>SUM(Y50:Y51)</f>
        <v>-29.599999999999998</v>
      </c>
      <c r="Z52" s="27">
        <f>SUM(Z50:Z51)</f>
        <v>-30.900000000000002</v>
      </c>
      <c r="AA52" s="27">
        <f>SUM(AA50:AA51)</f>
        <v>-26.1</v>
      </c>
      <c r="AB52" s="42">
        <f>SUM(AB50:AB51)</f>
        <v>-109.70000000000002</v>
      </c>
      <c r="AC52" s="55">
        <f t="shared" ref="AC52" si="57">SUM(AC50:AC51)</f>
        <v>-35.9</v>
      </c>
      <c r="AD52" s="27">
        <f t="shared" ref="AD52:AL52" si="58">SUM(AD50:AD51)</f>
        <v>-40.599999999999994</v>
      </c>
      <c r="AE52" s="27">
        <f t="shared" si="58"/>
        <v>-39.200000000000003</v>
      </c>
      <c r="AF52" s="27">
        <f t="shared" si="58"/>
        <v>-38.800000000000026</v>
      </c>
      <c r="AG52" s="133">
        <f t="shared" si="58"/>
        <v>-154.5</v>
      </c>
      <c r="AH52" s="134">
        <f t="shared" si="58"/>
        <v>-44.900000000000006</v>
      </c>
      <c r="AI52" s="96">
        <f t="shared" si="58"/>
        <v>-46.2</v>
      </c>
      <c r="AJ52" s="96">
        <f t="shared" ref="AJ52:AK52" si="59">SUM(AJ50:AJ51)</f>
        <v>-27.799999999999997</v>
      </c>
      <c r="AK52" s="95">
        <f t="shared" si="59"/>
        <v>-33.299999999999997</v>
      </c>
      <c r="AL52" s="133">
        <f t="shared" si="58"/>
        <v>-152.19999999999999</v>
      </c>
      <c r="AM52" s="134">
        <f>SUM(AM50:AM51)</f>
        <v>-51.899999999999991</v>
      </c>
      <c r="AN52" s="96">
        <f>SUM(AN50:AN51)</f>
        <v>-56.3</v>
      </c>
      <c r="AO52" s="96">
        <f>SUM(AO50:AO51)</f>
        <v>-49.5</v>
      </c>
      <c r="AP52" s="95">
        <f>SUM(AP50:AP51)</f>
        <v>-54</v>
      </c>
      <c r="AQ52" s="134">
        <f t="shared" ref="AQ52" si="60">SUM(AQ50:AQ51)</f>
        <v>-211.7</v>
      </c>
      <c r="AR52" s="164">
        <f t="shared" ref="AR52:AW52" si="61">SUM(AR50:AR51)</f>
        <v>-53.899999999999991</v>
      </c>
      <c r="AS52" s="96">
        <f t="shared" si="61"/>
        <v>-49.3</v>
      </c>
      <c r="AT52" s="96">
        <f t="shared" si="61"/>
        <v>-46.900000000000006</v>
      </c>
      <c r="AU52" s="96">
        <f t="shared" si="61"/>
        <v>-48.2</v>
      </c>
      <c r="AV52" s="134">
        <f t="shared" si="61"/>
        <v>-198.29999999999998</v>
      </c>
      <c r="AW52" s="257">
        <f t="shared" si="61"/>
        <v>-37.1</v>
      </c>
    </row>
    <row r="53" spans="1:49" s="13" customFormat="1">
      <c r="A53" s="1"/>
      <c r="B53" s="1"/>
      <c r="C53" s="48"/>
      <c r="D53" s="48"/>
      <c r="E53" s="48"/>
      <c r="F53" s="48"/>
      <c r="G53" s="48"/>
      <c r="H53" s="211"/>
      <c r="I53" s="193"/>
      <c r="J53" s="48"/>
      <c r="K53" s="48"/>
      <c r="L53" s="48"/>
      <c r="M53" s="211"/>
      <c r="N53" s="193"/>
      <c r="O53" s="48"/>
      <c r="P53" s="48"/>
      <c r="Q53" s="48"/>
      <c r="R53" s="211"/>
      <c r="S53" s="66"/>
      <c r="T53" s="62"/>
      <c r="U53" s="62"/>
      <c r="V53" s="62"/>
      <c r="W53" s="63"/>
      <c r="X53" s="66"/>
      <c r="Y53" s="62"/>
      <c r="Z53" s="62"/>
      <c r="AA53" s="62"/>
      <c r="AB53" s="63"/>
      <c r="AC53" s="66"/>
      <c r="AD53" s="62"/>
      <c r="AE53" s="62"/>
      <c r="AF53" s="62"/>
      <c r="AG53" s="130"/>
      <c r="AH53" s="131"/>
      <c r="AI53" s="92"/>
      <c r="AJ53" s="92"/>
      <c r="AK53" s="92"/>
      <c r="AL53" s="130"/>
      <c r="AM53" s="131"/>
      <c r="AN53" s="92"/>
      <c r="AO53" s="92"/>
      <c r="AP53" s="92"/>
      <c r="AQ53" s="131"/>
      <c r="AR53" s="131"/>
      <c r="AS53" s="92"/>
      <c r="AT53" s="92"/>
      <c r="AU53" s="92"/>
      <c r="AV53" s="131"/>
      <c r="AW53" s="130"/>
    </row>
    <row r="54" spans="1:49" s="13" customFormat="1" collapsed="1">
      <c r="A54" s="1"/>
      <c r="B54" s="14" t="s">
        <v>36</v>
      </c>
      <c r="C54" s="23"/>
      <c r="D54" s="26">
        <v>87.1</v>
      </c>
      <c r="E54" s="27">
        <v>57</v>
      </c>
      <c r="F54" s="27">
        <v>87.9</v>
      </c>
      <c r="G54" s="28">
        <v>44.5</v>
      </c>
      <c r="H54" s="63">
        <f>SUM(D54:G54)</f>
        <v>276.5</v>
      </c>
      <c r="I54" s="26">
        <v>57.4</v>
      </c>
      <c r="J54" s="27">
        <v>66.400000000000006</v>
      </c>
      <c r="K54" s="27">
        <v>79.900000000000006</v>
      </c>
      <c r="L54" s="27">
        <v>-57.6</v>
      </c>
      <c r="M54" s="63">
        <f>SUM(I54:L54)</f>
        <v>146.10000000000002</v>
      </c>
      <c r="N54" s="26">
        <v>90.6</v>
      </c>
      <c r="O54" s="27">
        <v>69.5</v>
      </c>
      <c r="P54" s="27">
        <v>67.900000000000006</v>
      </c>
      <c r="Q54" s="27">
        <v>0.8</v>
      </c>
      <c r="R54" s="63">
        <f>SUM(N54:Q54)</f>
        <v>228.8</v>
      </c>
      <c r="S54" s="64">
        <v>86.5</v>
      </c>
      <c r="T54" s="62">
        <v>103.1</v>
      </c>
      <c r="U54" s="62">
        <v>45.6</v>
      </c>
      <c r="V54" s="62">
        <f>V27+V46+V50</f>
        <v>6.2999999999999758</v>
      </c>
      <c r="W54" s="63">
        <f>SUM(S54:V54)</f>
        <v>241.49999999999997</v>
      </c>
      <c r="X54" s="62">
        <f>X27+X46+X50+X48</f>
        <v>9.4000000000000234</v>
      </c>
      <c r="Y54" s="62">
        <f>Y27+Y46+Y50+Y48</f>
        <v>86.80000000000004</v>
      </c>
      <c r="Z54" s="62">
        <f>Z27+Z46+Z50+Z48</f>
        <v>68.600000000000023</v>
      </c>
      <c r="AA54" s="62">
        <f>AA27+AA46+AA50+AA48+AA47</f>
        <v>97.999999999999957</v>
      </c>
      <c r="AB54" s="63">
        <f>SUM(X54:AA54)</f>
        <v>262.8</v>
      </c>
      <c r="AC54" s="62">
        <f>AC27+AC46+AC50+AC48</f>
        <v>121.40000000000003</v>
      </c>
      <c r="AD54" s="62">
        <f>AD27+AD46+AD50+AD48</f>
        <v>150.1</v>
      </c>
      <c r="AE54" s="62">
        <f>AE27+AE46+AE50+AE48</f>
        <v>135.40000000000003</v>
      </c>
      <c r="AF54" s="62">
        <v>52.2</v>
      </c>
      <c r="AG54" s="77">
        <f t="shared" ref="AG54:AG64" si="62">SUM(AC54:AF54)</f>
        <v>459.1</v>
      </c>
      <c r="AH54" s="75">
        <f>AH27+AH46+AH50+AH48</f>
        <v>163.10000000000002</v>
      </c>
      <c r="AI54" s="79">
        <f>AI27+AI46+AI50+AI48</f>
        <v>167.40000000000003</v>
      </c>
      <c r="AJ54" s="79">
        <f>AJ27+AJ46+AJ50+AJ48</f>
        <v>100.09999999999997</v>
      </c>
      <c r="AK54" s="79">
        <f>AK27+AK46+AK50+AK48</f>
        <v>81.400000000000034</v>
      </c>
      <c r="AL54" s="77">
        <f>SUM(AH54:AK54)</f>
        <v>512</v>
      </c>
      <c r="AM54" s="75">
        <f>AM27+AM46+AM50+AM48</f>
        <v>157.80000000000004</v>
      </c>
      <c r="AN54" s="79">
        <f>AN27+AN46+AN50+AN48</f>
        <v>151.69999999999999</v>
      </c>
      <c r="AO54" s="79">
        <f>AO27+AO46+AO50+AO48</f>
        <v>145.10000000000002</v>
      </c>
      <c r="AP54" s="79">
        <f>AP27+AP46+AP50+AP48</f>
        <v>55.600000000000023</v>
      </c>
      <c r="AQ54" s="75">
        <f>SUM(AM54:AP54)</f>
        <v>510.20000000000005</v>
      </c>
      <c r="AR54" s="75">
        <f>AR27+AR46+AR50+AR48</f>
        <v>155.30000000000001</v>
      </c>
      <c r="AS54" s="79">
        <f>AS27+AS46+AS50+AS48</f>
        <v>83.399999999999949</v>
      </c>
      <c r="AT54" s="79">
        <f>AT27+AT46+AT50+AT48</f>
        <v>141.69999999999999</v>
      </c>
      <c r="AU54" s="79">
        <f>AU27+AU46+AU50+AU48</f>
        <v>43.600000000000058</v>
      </c>
      <c r="AV54" s="75">
        <f>SUM(AR54:AU54)</f>
        <v>424.00000000000006</v>
      </c>
      <c r="AW54" s="80">
        <f>AW27+AW46+AW50+AW48</f>
        <v>62.599999999999987</v>
      </c>
    </row>
    <row r="55" spans="1:49" s="13" customFormat="1">
      <c r="A55" s="1"/>
      <c r="B55" s="35" t="s">
        <v>4</v>
      </c>
      <c r="C55" s="22"/>
      <c r="D55" s="7"/>
      <c r="E55" s="7"/>
      <c r="F55" s="7"/>
      <c r="G55" s="7"/>
      <c r="H55" s="206"/>
      <c r="I55" s="200"/>
      <c r="J55" s="7"/>
      <c r="K55" s="7"/>
      <c r="L55" s="7"/>
      <c r="M55" s="206"/>
      <c r="N55" s="200"/>
      <c r="O55" s="7"/>
      <c r="P55" s="7"/>
      <c r="Q55" s="7"/>
      <c r="R55" s="63"/>
      <c r="S55" s="66"/>
      <c r="T55" s="62"/>
      <c r="U55" s="62"/>
      <c r="V55" s="62"/>
      <c r="W55" s="63"/>
      <c r="X55" s="66"/>
      <c r="Y55" s="62"/>
      <c r="Z55" s="62"/>
      <c r="AA55" s="62"/>
      <c r="AB55" s="63"/>
      <c r="AC55" s="66"/>
      <c r="AD55" s="62"/>
      <c r="AE55" s="62"/>
      <c r="AF55" s="62"/>
      <c r="AG55" s="130"/>
      <c r="AH55" s="131"/>
      <c r="AI55" s="92"/>
      <c r="AJ55" s="92"/>
      <c r="AK55" s="92"/>
      <c r="AL55" s="130"/>
      <c r="AM55" s="131"/>
      <c r="AN55" s="92"/>
      <c r="AO55" s="92"/>
      <c r="AP55" s="92"/>
      <c r="AQ55" s="131"/>
      <c r="AR55" s="131"/>
      <c r="AS55" s="92"/>
      <c r="AT55" s="92"/>
      <c r="AU55" s="92"/>
      <c r="AV55" s="131"/>
      <c r="AW55" s="130"/>
    </row>
    <row r="56" spans="1:49" s="13" customFormat="1">
      <c r="A56" s="1"/>
      <c r="B56" s="11" t="s">
        <v>30</v>
      </c>
      <c r="C56" s="22"/>
      <c r="D56" s="239">
        <v>-20.200000000000003</v>
      </c>
      <c r="E56" s="218">
        <v>17.599999999999998</v>
      </c>
      <c r="F56" s="218">
        <v>-35.200000000000003</v>
      </c>
      <c r="G56" s="238">
        <v>-1.0999999999999999</v>
      </c>
      <c r="H56" s="42">
        <f t="shared" ref="H56:H57" si="63">SUM(D56:G56)</f>
        <v>-38.900000000000013</v>
      </c>
      <c r="I56" s="31">
        <v>4.3</v>
      </c>
      <c r="J56" s="3">
        <v>7</v>
      </c>
      <c r="K56" s="3">
        <v>-46.5</v>
      </c>
      <c r="L56" s="217">
        <v>193.5</v>
      </c>
      <c r="M56" s="42">
        <f t="shared" ref="M56:M59" si="64">SUM(I56:L56)</f>
        <v>158.30000000000001</v>
      </c>
      <c r="N56" s="31">
        <f>SUM(N30:N32)</f>
        <v>-24.8</v>
      </c>
      <c r="O56" s="3">
        <f>SUM(O30:O32)</f>
        <v>-13.8</v>
      </c>
      <c r="P56" s="3">
        <f>SUM(P30:P32)</f>
        <v>-11.7</v>
      </c>
      <c r="Q56" s="3">
        <f>73.4+0.4</f>
        <v>73.800000000000011</v>
      </c>
      <c r="R56" s="42">
        <f t="shared" ref="R56:R64" si="65">SUM(N56:Q56)</f>
        <v>23.500000000000014</v>
      </c>
      <c r="S56" s="31">
        <v>-8.1</v>
      </c>
      <c r="T56" s="3">
        <v>-18.399999999999999</v>
      </c>
      <c r="U56" s="3">
        <v>19</v>
      </c>
      <c r="V56" s="3">
        <v>67.400000000000006</v>
      </c>
      <c r="W56" s="42">
        <f t="shared" ref="W56:W64" si="66">SUM(S56:V56)</f>
        <v>59.900000000000006</v>
      </c>
      <c r="X56" s="31">
        <v>64</v>
      </c>
      <c r="Y56" s="3">
        <v>16.600000000000001</v>
      </c>
      <c r="Z56" s="3">
        <v>36.1</v>
      </c>
      <c r="AA56" s="3">
        <v>28.4</v>
      </c>
      <c r="AB56" s="42">
        <f t="shared" ref="AB56:AB64" si="67">SUM(X56:AA56)</f>
        <v>145.1</v>
      </c>
      <c r="AC56" s="31">
        <v>-2.5</v>
      </c>
      <c r="AD56" s="3">
        <v>-9.3000000000000007</v>
      </c>
      <c r="AE56" s="3">
        <v>1.9</v>
      </c>
      <c r="AF56" s="3">
        <v>142.9</v>
      </c>
      <c r="AG56" s="77">
        <f t="shared" si="62"/>
        <v>133</v>
      </c>
      <c r="AH56" s="75">
        <v>-12.9</v>
      </c>
      <c r="AI56" s="76">
        <v>-8.1</v>
      </c>
      <c r="AJ56" s="76">
        <v>2.5</v>
      </c>
      <c r="AK56" s="76">
        <v>56.9</v>
      </c>
      <c r="AL56" s="77">
        <f t="shared" ref="AL56:AL64" si="68">SUM(AH56:AK56)</f>
        <v>38.4</v>
      </c>
      <c r="AM56" s="75">
        <v>0.3</v>
      </c>
      <c r="AN56" s="76">
        <v>-3.5</v>
      </c>
      <c r="AO56" s="76">
        <v>8</v>
      </c>
      <c r="AP56" s="76">
        <v>148.5</v>
      </c>
      <c r="AQ56" s="75">
        <f t="shared" ref="AQ56:AQ64" si="69">SUM(AM56:AP56)</f>
        <v>153.30000000000001</v>
      </c>
      <c r="AR56" s="75">
        <v>0.6</v>
      </c>
      <c r="AS56" s="76">
        <v>1.4</v>
      </c>
      <c r="AT56" s="76">
        <v>0.9</v>
      </c>
      <c r="AU56" s="76">
        <v>137.6</v>
      </c>
      <c r="AV56" s="75">
        <f>SUM(AR56:AU56)</f>
        <v>140.5</v>
      </c>
      <c r="AW56" s="77">
        <v>1</v>
      </c>
    </row>
    <row r="57" spans="1:49" s="13" customFormat="1">
      <c r="A57" s="1"/>
      <c r="B57" s="11" t="s">
        <v>62</v>
      </c>
      <c r="C57" s="22"/>
      <c r="D57" s="26">
        <v>0.7</v>
      </c>
      <c r="E57" s="27">
        <v>-0.1</v>
      </c>
      <c r="F57" s="27">
        <v>0.2</v>
      </c>
      <c r="G57" s="28">
        <v>0.3</v>
      </c>
      <c r="H57" s="63">
        <f t="shared" si="63"/>
        <v>1.1000000000000001</v>
      </c>
      <c r="I57" s="36">
        <v>-0.1</v>
      </c>
      <c r="J57" s="27">
        <v>-0.6</v>
      </c>
      <c r="K57" s="27">
        <v>-0.3</v>
      </c>
      <c r="L57" s="28">
        <v>-0.9</v>
      </c>
      <c r="M57" s="42">
        <f t="shared" si="64"/>
        <v>-1.9</v>
      </c>
      <c r="N57" s="36">
        <v>-0.3</v>
      </c>
      <c r="O57" s="27">
        <v>-0.5</v>
      </c>
      <c r="P57" s="224">
        <v>-0.7</v>
      </c>
      <c r="Q57" s="224">
        <v>-0.5</v>
      </c>
      <c r="R57" s="42">
        <f t="shared" si="65"/>
        <v>-2</v>
      </c>
      <c r="S57" s="36">
        <v>-0.2</v>
      </c>
      <c r="T57" s="3">
        <v>-0.4</v>
      </c>
      <c r="U57" s="3">
        <v>-0.3</v>
      </c>
      <c r="V57" s="3">
        <v>-0.5</v>
      </c>
      <c r="W57" s="42">
        <f t="shared" si="66"/>
        <v>-1.4000000000000001</v>
      </c>
      <c r="X57" s="36">
        <v>-0.1</v>
      </c>
      <c r="Y57" s="3">
        <v>-0.1</v>
      </c>
      <c r="Z57" s="3">
        <v>-0.1</v>
      </c>
      <c r="AA57" s="3">
        <v>-0.2</v>
      </c>
      <c r="AB57" s="42">
        <f t="shared" si="67"/>
        <v>-0.5</v>
      </c>
      <c r="AC57" s="36">
        <v>-0.1</v>
      </c>
      <c r="AD57" s="3">
        <v>-0.2</v>
      </c>
      <c r="AE57" s="3">
        <v>-0.2</v>
      </c>
      <c r="AF57" s="3">
        <v>-0.4</v>
      </c>
      <c r="AG57" s="77">
        <f t="shared" si="62"/>
        <v>-0.9</v>
      </c>
      <c r="AH57" s="75">
        <v>-0.2</v>
      </c>
      <c r="AI57" s="97">
        <v>-0.8</v>
      </c>
      <c r="AJ57" s="97">
        <v>-1.5</v>
      </c>
      <c r="AK57" s="97">
        <v>-1.7</v>
      </c>
      <c r="AL57" s="77">
        <f>SUM(AH57:AK57)</f>
        <v>-4.2</v>
      </c>
      <c r="AM57" s="75">
        <v>-2.2999999999999998</v>
      </c>
      <c r="AN57" s="97">
        <v>-2.2000000000000002</v>
      </c>
      <c r="AO57" s="97">
        <v>-2.2000000000000002</v>
      </c>
      <c r="AP57" s="97">
        <v>-2.2999999999999998</v>
      </c>
      <c r="AQ57" s="75">
        <f t="shared" si="69"/>
        <v>-9</v>
      </c>
      <c r="AR57" s="75">
        <v>-3</v>
      </c>
      <c r="AS57" s="97">
        <v>-2.8</v>
      </c>
      <c r="AT57" s="97">
        <v>-2.7</v>
      </c>
      <c r="AU57" s="97">
        <v>-2.4</v>
      </c>
      <c r="AV57" s="75">
        <f t="shared" ref="AV57:AV63" si="70">SUM(AR57:AU57)</f>
        <v>-10.9</v>
      </c>
      <c r="AW57" s="258">
        <v>-2.6</v>
      </c>
    </row>
    <row r="58" spans="1:49" s="13" customFormat="1">
      <c r="A58" s="1"/>
      <c r="B58" s="11" t="s">
        <v>79</v>
      </c>
      <c r="C58" s="22"/>
      <c r="D58" s="31">
        <v>0</v>
      </c>
      <c r="E58" s="3">
        <v>0</v>
      </c>
      <c r="F58" s="3">
        <v>0</v>
      </c>
      <c r="G58" s="3">
        <v>0</v>
      </c>
      <c r="H58" s="195">
        <f t="shared" ref="H58:H64" si="71">SUM(D58:G58)</f>
        <v>0</v>
      </c>
      <c r="I58" s="31">
        <v>0</v>
      </c>
      <c r="J58" s="230">
        <v>0</v>
      </c>
      <c r="K58" s="27">
        <v>26.1</v>
      </c>
      <c r="L58" s="218">
        <v>0</v>
      </c>
      <c r="M58" s="42">
        <f t="shared" si="64"/>
        <v>26.1</v>
      </c>
      <c r="N58" s="36">
        <v>0</v>
      </c>
      <c r="O58" s="3">
        <v>0</v>
      </c>
      <c r="P58" s="224">
        <v>1</v>
      </c>
      <c r="Q58" s="224">
        <v>0</v>
      </c>
      <c r="R58" s="42">
        <f t="shared" si="65"/>
        <v>1</v>
      </c>
      <c r="S58" s="36">
        <v>0</v>
      </c>
      <c r="T58" s="3">
        <v>0</v>
      </c>
      <c r="U58" s="3">
        <v>0</v>
      </c>
      <c r="V58" s="3">
        <v>0</v>
      </c>
      <c r="W58" s="40">
        <v>0</v>
      </c>
      <c r="X58" s="36">
        <v>0</v>
      </c>
      <c r="Y58" s="3">
        <v>0</v>
      </c>
      <c r="Z58" s="3">
        <v>0</v>
      </c>
      <c r="AA58" s="3">
        <v>0</v>
      </c>
      <c r="AB58" s="40">
        <v>0</v>
      </c>
      <c r="AC58" s="36">
        <v>0</v>
      </c>
      <c r="AD58" s="3">
        <v>0</v>
      </c>
      <c r="AE58" s="3">
        <v>0</v>
      </c>
      <c r="AF58" s="3">
        <v>0</v>
      </c>
      <c r="AG58" s="77">
        <f t="shared" ref="AG58" si="72">SUM(AC58:AF58)</f>
        <v>0</v>
      </c>
      <c r="AH58" s="75">
        <v>0</v>
      </c>
      <c r="AI58" s="97">
        <v>0</v>
      </c>
      <c r="AJ58" s="97">
        <v>0</v>
      </c>
      <c r="AK58" s="97">
        <v>0</v>
      </c>
      <c r="AL58" s="77">
        <f t="shared" ref="AL58" si="73">SUM(AH58:AK58)</f>
        <v>0</v>
      </c>
      <c r="AM58" s="75">
        <v>0</v>
      </c>
      <c r="AN58" s="97">
        <v>0</v>
      </c>
      <c r="AO58" s="97">
        <v>0</v>
      </c>
      <c r="AP58" s="97">
        <v>0</v>
      </c>
      <c r="AQ58" s="75">
        <f t="shared" si="69"/>
        <v>0</v>
      </c>
      <c r="AR58" s="75">
        <v>0</v>
      </c>
      <c r="AS58" s="97">
        <v>0</v>
      </c>
      <c r="AT58" s="97">
        <v>0</v>
      </c>
      <c r="AU58" s="97">
        <v>0</v>
      </c>
      <c r="AV58" s="75">
        <f t="shared" si="70"/>
        <v>0</v>
      </c>
      <c r="AW58" s="258">
        <v>0</v>
      </c>
    </row>
    <row r="59" spans="1:49" s="13" customFormat="1">
      <c r="A59" s="1"/>
      <c r="B59" s="11" t="s">
        <v>89</v>
      </c>
      <c r="C59" s="22"/>
      <c r="D59" s="31">
        <v>0</v>
      </c>
      <c r="E59" s="3">
        <v>0</v>
      </c>
      <c r="F59" s="3">
        <v>0</v>
      </c>
      <c r="G59" s="3">
        <v>0</v>
      </c>
      <c r="H59" s="195">
        <f t="shared" si="71"/>
        <v>0</v>
      </c>
      <c r="I59" s="31">
        <v>0</v>
      </c>
      <c r="J59" s="230">
        <v>1.7</v>
      </c>
      <c r="K59" s="230">
        <v>3</v>
      </c>
      <c r="L59" s="28">
        <v>5.3</v>
      </c>
      <c r="M59" s="42">
        <f t="shared" si="64"/>
        <v>10</v>
      </c>
      <c r="N59" s="31">
        <v>0</v>
      </c>
      <c r="O59" s="3">
        <v>0</v>
      </c>
      <c r="P59" s="218">
        <v>0</v>
      </c>
      <c r="Q59" s="3">
        <v>0</v>
      </c>
      <c r="R59" s="40">
        <v>0</v>
      </c>
      <c r="S59" s="36">
        <v>0</v>
      </c>
      <c r="T59" s="3">
        <v>0</v>
      </c>
      <c r="U59" s="3">
        <v>0</v>
      </c>
      <c r="V59" s="3">
        <v>0</v>
      </c>
      <c r="W59" s="40"/>
      <c r="X59" s="36"/>
      <c r="Y59" s="3"/>
      <c r="Z59" s="3"/>
      <c r="AA59" s="3"/>
      <c r="AB59" s="40"/>
      <c r="AC59" s="36"/>
      <c r="AD59" s="3"/>
      <c r="AE59" s="3"/>
      <c r="AF59" s="3"/>
      <c r="AG59" s="77"/>
      <c r="AH59" s="75"/>
      <c r="AI59" s="97"/>
      <c r="AJ59" s="97"/>
      <c r="AK59" s="97"/>
      <c r="AL59" s="77"/>
      <c r="AM59" s="75"/>
      <c r="AN59" s="97"/>
      <c r="AO59" s="97"/>
      <c r="AP59" s="97"/>
      <c r="AQ59" s="75"/>
      <c r="AR59" s="75"/>
      <c r="AS59" s="97"/>
      <c r="AT59" s="97"/>
      <c r="AU59" s="97"/>
      <c r="AV59" s="75"/>
      <c r="AW59" s="258">
        <v>0</v>
      </c>
    </row>
    <row r="60" spans="1:49" s="13" customFormat="1">
      <c r="A60" s="1"/>
      <c r="B60" s="182" t="s">
        <v>116</v>
      </c>
      <c r="C60" s="22"/>
      <c r="D60" s="31">
        <v>0</v>
      </c>
      <c r="E60" s="3">
        <v>0</v>
      </c>
      <c r="F60" s="3">
        <v>0</v>
      </c>
      <c r="G60" s="3">
        <v>0</v>
      </c>
      <c r="H60" s="195">
        <f t="shared" si="71"/>
        <v>0</v>
      </c>
      <c r="I60" s="31">
        <v>0</v>
      </c>
      <c r="J60" s="3">
        <v>0</v>
      </c>
      <c r="K60" s="218">
        <v>0</v>
      </c>
      <c r="L60" s="218">
        <v>0</v>
      </c>
      <c r="M60" s="195">
        <f t="shared" ref="M60:M64" si="74">SUM(I60:L60)</f>
        <v>0</v>
      </c>
      <c r="N60" s="31">
        <v>0</v>
      </c>
      <c r="O60" s="3">
        <v>0</v>
      </c>
      <c r="P60" s="218">
        <v>0</v>
      </c>
      <c r="Q60" s="3">
        <v>0</v>
      </c>
      <c r="R60" s="40">
        <v>0</v>
      </c>
      <c r="S60" s="36">
        <v>0</v>
      </c>
      <c r="T60" s="3">
        <v>0</v>
      </c>
      <c r="U60" s="3">
        <v>0</v>
      </c>
      <c r="V60" s="3">
        <v>0</v>
      </c>
      <c r="W60" s="40">
        <v>0</v>
      </c>
      <c r="X60" s="36">
        <v>0</v>
      </c>
      <c r="Y60" s="3">
        <v>0</v>
      </c>
      <c r="Z60" s="3">
        <v>0</v>
      </c>
      <c r="AA60" s="3">
        <v>0</v>
      </c>
      <c r="AB60" s="40">
        <v>0</v>
      </c>
      <c r="AC60" s="36">
        <v>0</v>
      </c>
      <c r="AD60" s="3">
        <v>0</v>
      </c>
      <c r="AE60" s="3">
        <v>0</v>
      </c>
      <c r="AF60" s="3">
        <v>0</v>
      </c>
      <c r="AG60" s="77">
        <f t="shared" ref="AG60" si="75">SUM(AC60:AF60)</f>
        <v>0</v>
      </c>
      <c r="AH60" s="75">
        <v>0</v>
      </c>
      <c r="AI60" s="97">
        <v>0</v>
      </c>
      <c r="AJ60" s="97">
        <v>0</v>
      </c>
      <c r="AK60" s="97">
        <v>0</v>
      </c>
      <c r="AL60" s="77">
        <f t="shared" ref="AL60" si="76">SUM(AH60:AK60)</f>
        <v>0</v>
      </c>
      <c r="AM60" s="75">
        <v>0</v>
      </c>
      <c r="AN60" s="97">
        <v>0</v>
      </c>
      <c r="AO60" s="97">
        <v>0</v>
      </c>
      <c r="AP60" s="97">
        <v>0</v>
      </c>
      <c r="AQ60" s="75">
        <f t="shared" ref="AQ60" si="77">SUM(AM60:AP60)</f>
        <v>0</v>
      </c>
      <c r="AR60" s="75">
        <v>0</v>
      </c>
      <c r="AS60" s="97">
        <v>0</v>
      </c>
      <c r="AT60" s="97">
        <v>0</v>
      </c>
      <c r="AU60" s="97">
        <v>0.8</v>
      </c>
      <c r="AV60" s="75">
        <f>SUM(AR60:AU60)</f>
        <v>0.8</v>
      </c>
      <c r="AW60" s="258">
        <v>46.5</v>
      </c>
    </row>
    <row r="61" spans="1:49" s="13" customFormat="1">
      <c r="A61" s="1"/>
      <c r="B61" s="11" t="str">
        <f>B32</f>
        <v>Restructuring expenses</v>
      </c>
      <c r="C61" s="22"/>
      <c r="D61" s="31">
        <v>0</v>
      </c>
      <c r="E61" s="3">
        <v>0</v>
      </c>
      <c r="F61" s="3">
        <v>0</v>
      </c>
      <c r="G61" s="3">
        <v>0</v>
      </c>
      <c r="H61" s="195">
        <f t="shared" si="71"/>
        <v>0</v>
      </c>
      <c r="I61" s="31">
        <v>0</v>
      </c>
      <c r="J61" s="3">
        <v>0</v>
      </c>
      <c r="K61" s="218">
        <v>0</v>
      </c>
      <c r="L61" s="218">
        <v>0</v>
      </c>
      <c r="M61" s="195">
        <f t="shared" si="74"/>
        <v>0</v>
      </c>
      <c r="N61" s="31">
        <v>0</v>
      </c>
      <c r="O61" s="3">
        <v>0</v>
      </c>
      <c r="P61" s="218">
        <v>0</v>
      </c>
      <c r="Q61" s="3">
        <v>0</v>
      </c>
      <c r="R61" s="40">
        <f t="shared" ref="R61:R62" si="78">SUM(N61:Q61)</f>
        <v>0</v>
      </c>
      <c r="S61" s="31">
        <v>0</v>
      </c>
      <c r="T61" s="3">
        <v>0</v>
      </c>
      <c r="U61" s="3">
        <v>0</v>
      </c>
      <c r="V61" s="3">
        <v>0</v>
      </c>
      <c r="W61" s="40">
        <f t="shared" ref="W61" si="79">SUM(S61:V61)</f>
        <v>0</v>
      </c>
      <c r="X61" s="31">
        <v>11.1</v>
      </c>
      <c r="Y61" s="3">
        <v>0</v>
      </c>
      <c r="Z61" s="3">
        <v>0</v>
      </c>
      <c r="AA61" s="3">
        <v>0</v>
      </c>
      <c r="AB61" s="40">
        <f t="shared" si="67"/>
        <v>11.1</v>
      </c>
      <c r="AC61" s="31">
        <v>0</v>
      </c>
      <c r="AD61" s="3">
        <v>0</v>
      </c>
      <c r="AE61" s="3">
        <v>0</v>
      </c>
      <c r="AF61" s="3">
        <v>0</v>
      </c>
      <c r="AG61" s="77">
        <f t="shared" si="62"/>
        <v>0</v>
      </c>
      <c r="AH61" s="75">
        <v>0</v>
      </c>
      <c r="AI61" s="76">
        <v>0</v>
      </c>
      <c r="AJ61" s="76">
        <v>0</v>
      </c>
      <c r="AK61" s="76">
        <v>0</v>
      </c>
      <c r="AL61" s="77">
        <f t="shared" si="68"/>
        <v>0</v>
      </c>
      <c r="AM61" s="75">
        <v>0</v>
      </c>
      <c r="AN61" s="76">
        <v>20.100000000000001</v>
      </c>
      <c r="AO61" s="76">
        <v>0</v>
      </c>
      <c r="AP61" s="76">
        <v>0</v>
      </c>
      <c r="AQ61" s="75">
        <f t="shared" si="69"/>
        <v>20.100000000000001</v>
      </c>
      <c r="AR61" s="75">
        <v>0</v>
      </c>
      <c r="AS61" s="76">
        <v>57.3</v>
      </c>
      <c r="AT61" s="76">
        <v>0</v>
      </c>
      <c r="AU61" s="76">
        <v>-7</v>
      </c>
      <c r="AV61" s="75">
        <f t="shared" si="70"/>
        <v>50.3</v>
      </c>
      <c r="AW61" s="77">
        <v>0</v>
      </c>
    </row>
    <row r="62" spans="1:49" s="13" customFormat="1">
      <c r="A62" s="1"/>
      <c r="B62" s="11" t="str">
        <f>B25</f>
        <v>Acquisition related expenses</v>
      </c>
      <c r="C62" s="7"/>
      <c r="D62" s="31">
        <v>0</v>
      </c>
      <c r="E62" s="3">
        <v>0</v>
      </c>
      <c r="F62" s="3">
        <v>0</v>
      </c>
      <c r="G62" s="3">
        <v>0</v>
      </c>
      <c r="H62" s="195">
        <f t="shared" si="71"/>
        <v>0</v>
      </c>
      <c r="I62" s="31">
        <v>0</v>
      </c>
      <c r="J62" s="3">
        <v>0</v>
      </c>
      <c r="K62" s="218">
        <v>0</v>
      </c>
      <c r="L62" s="218">
        <v>0</v>
      </c>
      <c r="M62" s="195">
        <f t="shared" si="74"/>
        <v>0</v>
      </c>
      <c r="N62" s="31">
        <v>0</v>
      </c>
      <c r="O62" s="3">
        <v>0</v>
      </c>
      <c r="P62" s="218">
        <v>0</v>
      </c>
      <c r="Q62" s="3">
        <v>0</v>
      </c>
      <c r="R62" s="40">
        <f t="shared" si="78"/>
        <v>0</v>
      </c>
      <c r="S62" s="31">
        <v>0</v>
      </c>
      <c r="T62" s="3">
        <v>0</v>
      </c>
      <c r="U62" s="3">
        <v>0</v>
      </c>
      <c r="V62" s="3">
        <v>0</v>
      </c>
      <c r="W62" s="40">
        <f t="shared" ref="W62" si="80">SUM(S62:V62)</f>
        <v>0</v>
      </c>
      <c r="X62" s="31">
        <v>0</v>
      </c>
      <c r="Y62" s="3">
        <v>0</v>
      </c>
      <c r="Z62" s="3">
        <v>0</v>
      </c>
      <c r="AA62" s="3">
        <v>0</v>
      </c>
      <c r="AB62" s="40">
        <f t="shared" ref="AB62" si="81">SUM(X62:AA62)</f>
        <v>0</v>
      </c>
      <c r="AC62" s="31">
        <v>0</v>
      </c>
      <c r="AD62" s="3">
        <v>0</v>
      </c>
      <c r="AE62" s="3">
        <v>0</v>
      </c>
      <c r="AF62" s="3">
        <v>0</v>
      </c>
      <c r="AG62" s="40">
        <f t="shared" ref="AG62" si="82">SUM(AC62:AF62)</f>
        <v>0</v>
      </c>
      <c r="AH62" s="31">
        <v>0</v>
      </c>
      <c r="AI62" s="3">
        <v>0</v>
      </c>
      <c r="AJ62" s="3">
        <v>0</v>
      </c>
      <c r="AK62" s="3">
        <v>0</v>
      </c>
      <c r="AL62" s="40">
        <f t="shared" ref="AL62" si="83">SUM(AH62:AK62)</f>
        <v>0</v>
      </c>
      <c r="AM62" s="31">
        <v>0</v>
      </c>
      <c r="AN62" s="3">
        <v>0</v>
      </c>
      <c r="AO62" s="3">
        <v>0</v>
      </c>
      <c r="AP62" s="3">
        <v>0</v>
      </c>
      <c r="AQ62" s="40">
        <f t="shared" ref="AQ62" si="84">SUM(AM62:AP62)</f>
        <v>0</v>
      </c>
      <c r="AR62" s="31">
        <v>0</v>
      </c>
      <c r="AS62" s="3">
        <v>0</v>
      </c>
      <c r="AT62" s="3">
        <v>0</v>
      </c>
      <c r="AU62" s="177">
        <v>16.5</v>
      </c>
      <c r="AV62" s="31">
        <f t="shared" ref="AV62" si="85">SUM(AR62:AU62)</f>
        <v>16.5</v>
      </c>
      <c r="AW62" s="252">
        <v>29.4</v>
      </c>
    </row>
    <row r="63" spans="1:49" s="13" customFormat="1">
      <c r="A63" s="1"/>
      <c r="B63" s="11" t="s">
        <v>18</v>
      </c>
      <c r="C63" s="22"/>
      <c r="D63" s="31">
        <v>0</v>
      </c>
      <c r="E63" s="3">
        <v>0</v>
      </c>
      <c r="F63" s="3">
        <v>0</v>
      </c>
      <c r="G63" s="3">
        <v>0</v>
      </c>
      <c r="H63" s="195">
        <f t="shared" si="71"/>
        <v>0</v>
      </c>
      <c r="I63" s="31">
        <v>0</v>
      </c>
      <c r="J63" s="3">
        <v>0</v>
      </c>
      <c r="K63" s="218">
        <v>0</v>
      </c>
      <c r="L63" s="218">
        <v>0</v>
      </c>
      <c r="M63" s="195">
        <f t="shared" si="74"/>
        <v>0</v>
      </c>
      <c r="N63" s="31">
        <v>0</v>
      </c>
      <c r="O63" s="3">
        <v>21.2</v>
      </c>
      <c r="P63" s="218">
        <v>4.8</v>
      </c>
      <c r="Q63" s="218">
        <v>3.5</v>
      </c>
      <c r="R63" s="40">
        <f t="shared" si="65"/>
        <v>29.5</v>
      </c>
      <c r="S63" s="31">
        <v>0</v>
      </c>
      <c r="T63" s="3">
        <v>0</v>
      </c>
      <c r="U63" s="3">
        <v>0</v>
      </c>
      <c r="V63" s="3">
        <v>84.4</v>
      </c>
      <c r="W63" s="40">
        <f t="shared" si="66"/>
        <v>84.4</v>
      </c>
      <c r="X63" s="31">
        <v>0</v>
      </c>
      <c r="Y63" s="3">
        <v>0</v>
      </c>
      <c r="Z63" s="3">
        <v>0</v>
      </c>
      <c r="AA63" s="3">
        <v>0</v>
      </c>
      <c r="AB63" s="40">
        <f t="shared" si="67"/>
        <v>0</v>
      </c>
      <c r="AC63" s="31">
        <v>0</v>
      </c>
      <c r="AD63" s="3">
        <v>0</v>
      </c>
      <c r="AE63" s="3">
        <v>0</v>
      </c>
      <c r="AF63" s="3">
        <v>0</v>
      </c>
      <c r="AG63" s="77">
        <f t="shared" si="62"/>
        <v>0</v>
      </c>
      <c r="AH63" s="75">
        <v>0</v>
      </c>
      <c r="AI63" s="76">
        <v>0</v>
      </c>
      <c r="AJ63" s="76">
        <v>0</v>
      </c>
      <c r="AK63" s="76">
        <v>0</v>
      </c>
      <c r="AL63" s="77">
        <f t="shared" si="68"/>
        <v>0</v>
      </c>
      <c r="AM63" s="75">
        <v>0</v>
      </c>
      <c r="AN63" s="76">
        <v>0</v>
      </c>
      <c r="AO63" s="76">
        <v>0</v>
      </c>
      <c r="AP63" s="76">
        <v>0</v>
      </c>
      <c r="AQ63" s="75">
        <f t="shared" si="69"/>
        <v>0</v>
      </c>
      <c r="AR63" s="75">
        <v>0</v>
      </c>
      <c r="AS63" s="76">
        <v>0</v>
      </c>
      <c r="AT63" s="76">
        <v>0</v>
      </c>
      <c r="AU63" s="76">
        <v>0</v>
      </c>
      <c r="AV63" s="75">
        <f t="shared" si="70"/>
        <v>0</v>
      </c>
      <c r="AW63" s="77">
        <v>0</v>
      </c>
    </row>
    <row r="64" spans="1:49" s="13" customFormat="1">
      <c r="A64" s="8"/>
      <c r="B64" s="21" t="s">
        <v>63</v>
      </c>
      <c r="C64" s="155">
        <v>-9</v>
      </c>
      <c r="D64" s="227">
        <v>-0.9</v>
      </c>
      <c r="E64" s="216">
        <v>0.2</v>
      </c>
      <c r="F64" s="216">
        <v>-0.3</v>
      </c>
      <c r="G64" s="222">
        <v>10.9</v>
      </c>
      <c r="H64" s="148">
        <f t="shared" si="71"/>
        <v>9.9</v>
      </c>
      <c r="I64" s="227">
        <v>0.1</v>
      </c>
      <c r="J64" s="38">
        <v>1.1000000000000001</v>
      </c>
      <c r="K64" s="216">
        <v>10.7</v>
      </c>
      <c r="L64" s="222">
        <v>-59.2</v>
      </c>
      <c r="M64" s="148">
        <f t="shared" si="74"/>
        <v>-47.300000000000004</v>
      </c>
      <c r="N64" s="227">
        <v>14.4</v>
      </c>
      <c r="O64" s="216">
        <v>4.5</v>
      </c>
      <c r="P64" s="219">
        <v>4.5999999999999996</v>
      </c>
      <c r="Q64" s="219">
        <v>-3.8</v>
      </c>
      <c r="R64" s="41">
        <f t="shared" si="65"/>
        <v>19.7</v>
      </c>
      <c r="S64" s="74">
        <v>12</v>
      </c>
      <c r="T64" s="70">
        <v>14.3</v>
      </c>
      <c r="U64" s="70">
        <v>13.1</v>
      </c>
      <c r="V64" s="38">
        <v>-71</v>
      </c>
      <c r="W64" s="41">
        <f t="shared" si="66"/>
        <v>-31.6</v>
      </c>
      <c r="X64" s="74">
        <v>4.9000000000000004</v>
      </c>
      <c r="Y64" s="38">
        <v>17.2</v>
      </c>
      <c r="Z64" s="38">
        <v>18.7</v>
      </c>
      <c r="AA64" s="38">
        <v>-1.3</v>
      </c>
      <c r="AB64" s="57">
        <f t="shared" si="67"/>
        <v>39.5</v>
      </c>
      <c r="AC64" s="74">
        <v>15.4</v>
      </c>
      <c r="AD64" s="38">
        <v>14.3</v>
      </c>
      <c r="AE64" s="38">
        <v>17</v>
      </c>
      <c r="AF64" s="38">
        <v>-17.200000000000003</v>
      </c>
      <c r="AG64" s="132">
        <f t="shared" si="62"/>
        <v>29.5</v>
      </c>
      <c r="AH64" s="81">
        <v>4.3</v>
      </c>
      <c r="AI64" s="98">
        <v>17.3</v>
      </c>
      <c r="AJ64" s="98">
        <v>28.1</v>
      </c>
      <c r="AK64" s="98">
        <v>9.6</v>
      </c>
      <c r="AL64" s="132">
        <f t="shared" si="68"/>
        <v>59.300000000000004</v>
      </c>
      <c r="AM64" s="81">
        <v>18.7</v>
      </c>
      <c r="AN64" s="98">
        <v>12.8</v>
      </c>
      <c r="AO64" s="98">
        <v>29</v>
      </c>
      <c r="AP64" s="150">
        <v>-27.6</v>
      </c>
      <c r="AQ64" s="81">
        <f t="shared" si="69"/>
        <v>32.9</v>
      </c>
      <c r="AR64" s="75">
        <v>24.7</v>
      </c>
      <c r="AS64" s="98">
        <v>17.7</v>
      </c>
      <c r="AT64" s="98">
        <v>13.7</v>
      </c>
      <c r="AU64" s="181">
        <v>-33</v>
      </c>
      <c r="AV64" s="81">
        <f>SUM(AR64:AU64)</f>
        <v>23.099999999999994</v>
      </c>
      <c r="AW64" s="256">
        <v>-10</v>
      </c>
    </row>
    <row r="65" spans="1:49" s="13" customFormat="1">
      <c r="A65" s="1"/>
      <c r="B65" s="43" t="s">
        <v>31</v>
      </c>
      <c r="C65" s="17">
        <v>-10</v>
      </c>
      <c r="D65" s="64">
        <f t="shared" ref="D65:AW65" si="86">SUM(D54:D64)</f>
        <v>66.699999999999989</v>
      </c>
      <c r="E65" s="62">
        <f t="shared" si="86"/>
        <v>74.7</v>
      </c>
      <c r="F65" s="62">
        <f t="shared" si="86"/>
        <v>52.600000000000009</v>
      </c>
      <c r="G65" s="62">
        <f t="shared" si="86"/>
        <v>54.599999999999994</v>
      </c>
      <c r="H65" s="63">
        <f t="shared" si="86"/>
        <v>248.6</v>
      </c>
      <c r="I65" s="64">
        <f t="shared" si="86"/>
        <v>61.699999999999996</v>
      </c>
      <c r="J65" s="62">
        <f t="shared" si="86"/>
        <v>75.600000000000009</v>
      </c>
      <c r="K65" s="62">
        <f t="shared" si="86"/>
        <v>72.900000000000006</v>
      </c>
      <c r="L65" s="62">
        <f t="shared" si="86"/>
        <v>81.100000000000009</v>
      </c>
      <c r="M65" s="63">
        <f t="shared" si="86"/>
        <v>291.30000000000007</v>
      </c>
      <c r="N65" s="64">
        <f t="shared" si="86"/>
        <v>79.900000000000006</v>
      </c>
      <c r="O65" s="62">
        <f t="shared" si="86"/>
        <v>80.900000000000006</v>
      </c>
      <c r="P65" s="62">
        <f t="shared" si="86"/>
        <v>65.899999999999991</v>
      </c>
      <c r="Q65" s="62">
        <f t="shared" si="86"/>
        <v>73.800000000000011</v>
      </c>
      <c r="R65" s="63">
        <f t="shared" si="86"/>
        <v>300.5</v>
      </c>
      <c r="S65" s="64">
        <f t="shared" si="86"/>
        <v>90.2</v>
      </c>
      <c r="T65" s="62">
        <f t="shared" si="86"/>
        <v>98.59999999999998</v>
      </c>
      <c r="U65" s="62">
        <f t="shared" si="86"/>
        <v>77.399999999999991</v>
      </c>
      <c r="V65" s="62">
        <f t="shared" si="86"/>
        <v>86.6</v>
      </c>
      <c r="W65" s="63">
        <f t="shared" si="86"/>
        <v>352.79999999999995</v>
      </c>
      <c r="X65" s="64">
        <f t="shared" si="86"/>
        <v>89.300000000000026</v>
      </c>
      <c r="Y65" s="62">
        <f t="shared" si="86"/>
        <v>120.50000000000004</v>
      </c>
      <c r="Z65" s="62">
        <f t="shared" si="86"/>
        <v>123.30000000000003</v>
      </c>
      <c r="AA65" s="62">
        <f t="shared" si="86"/>
        <v>124.89999999999995</v>
      </c>
      <c r="AB65" s="63">
        <f t="shared" si="86"/>
        <v>458</v>
      </c>
      <c r="AC65" s="64">
        <f t="shared" si="86"/>
        <v>134.20000000000005</v>
      </c>
      <c r="AD65" s="62">
        <f t="shared" si="86"/>
        <v>154.9</v>
      </c>
      <c r="AE65" s="62">
        <f t="shared" si="86"/>
        <v>154.10000000000005</v>
      </c>
      <c r="AF65" s="62">
        <f t="shared" si="86"/>
        <v>177.5</v>
      </c>
      <c r="AG65" s="80">
        <f t="shared" si="86"/>
        <v>620.70000000000005</v>
      </c>
      <c r="AH65" s="78">
        <f t="shared" si="86"/>
        <v>154.30000000000004</v>
      </c>
      <c r="AI65" s="79">
        <f t="shared" si="86"/>
        <v>175.80000000000004</v>
      </c>
      <c r="AJ65" s="79">
        <f t="shared" si="86"/>
        <v>129.19999999999996</v>
      </c>
      <c r="AK65" s="79">
        <f t="shared" si="86"/>
        <v>146.20000000000005</v>
      </c>
      <c r="AL65" s="80">
        <f t="shared" si="86"/>
        <v>605.49999999999989</v>
      </c>
      <c r="AM65" s="78">
        <f t="shared" si="86"/>
        <v>174.50000000000003</v>
      </c>
      <c r="AN65" s="79">
        <f t="shared" si="86"/>
        <v>178.9</v>
      </c>
      <c r="AO65" s="79">
        <f t="shared" si="86"/>
        <v>179.90000000000003</v>
      </c>
      <c r="AP65" s="79">
        <f t="shared" si="86"/>
        <v>174.20000000000002</v>
      </c>
      <c r="AQ65" s="78">
        <f t="shared" si="86"/>
        <v>707.5</v>
      </c>
      <c r="AR65" s="162">
        <f t="shared" si="86"/>
        <v>177.6</v>
      </c>
      <c r="AS65" s="79">
        <f t="shared" si="86"/>
        <v>156.99999999999994</v>
      </c>
      <c r="AT65" s="79">
        <f t="shared" si="86"/>
        <v>153.6</v>
      </c>
      <c r="AU65" s="79">
        <f t="shared" si="86"/>
        <v>156.10000000000005</v>
      </c>
      <c r="AV65" s="78">
        <f t="shared" si="86"/>
        <v>644.29999999999995</v>
      </c>
      <c r="AW65" s="80">
        <f t="shared" si="86"/>
        <v>126.89999999999998</v>
      </c>
    </row>
    <row r="66" spans="1:49" s="13" customFormat="1">
      <c r="A66" s="1"/>
      <c r="B66" s="43"/>
      <c r="C66" s="17"/>
      <c r="D66" s="17"/>
      <c r="E66" s="17"/>
      <c r="F66" s="17"/>
      <c r="G66" s="17"/>
      <c r="H66" s="205"/>
      <c r="I66" s="203"/>
      <c r="J66" s="17"/>
      <c r="K66" s="17"/>
      <c r="L66" s="17"/>
      <c r="M66" s="205"/>
      <c r="N66" s="203"/>
      <c r="O66" s="17"/>
      <c r="P66" s="17"/>
      <c r="Q66" s="17"/>
      <c r="R66" s="205"/>
      <c r="S66" s="64"/>
      <c r="T66" s="62"/>
      <c r="U66" s="62"/>
      <c r="V66" s="62"/>
      <c r="W66" s="63"/>
      <c r="X66" s="64"/>
      <c r="Y66" s="62"/>
      <c r="Z66" s="62"/>
      <c r="AA66" s="62"/>
      <c r="AB66" s="63"/>
      <c r="AC66" s="64"/>
      <c r="AD66" s="62"/>
      <c r="AE66" s="62"/>
      <c r="AF66" s="62"/>
      <c r="AG66" s="80"/>
      <c r="AH66" s="78"/>
      <c r="AI66" s="79"/>
      <c r="AJ66" s="79"/>
      <c r="AK66" s="79"/>
      <c r="AL66" s="80"/>
      <c r="AM66" s="78"/>
      <c r="AN66" s="79"/>
      <c r="AO66" s="79"/>
      <c r="AP66" s="79"/>
      <c r="AQ66" s="78"/>
      <c r="AR66" s="78"/>
      <c r="AS66" s="79"/>
      <c r="AT66" s="79"/>
      <c r="AU66" s="79"/>
      <c r="AV66" s="78"/>
      <c r="AW66" s="80"/>
    </row>
    <row r="67" spans="1:49" s="13" customFormat="1">
      <c r="A67" s="1"/>
      <c r="B67" s="83" t="s">
        <v>66</v>
      </c>
      <c r="C67" s="17">
        <v>-11</v>
      </c>
      <c r="D67" s="64">
        <v>94.3</v>
      </c>
      <c r="E67" s="62">
        <v>88.3</v>
      </c>
      <c r="F67" s="62">
        <v>116.29999999999997</v>
      </c>
      <c r="G67" s="3">
        <v>83.600000000000023</v>
      </c>
      <c r="H67" s="40">
        <f t="shared" ref="H67:H69" si="87">SUM(D67:G67)</f>
        <v>382.5</v>
      </c>
      <c r="I67" s="64">
        <v>84.38000000000001</v>
      </c>
      <c r="J67" s="3">
        <v>76.24499999999999</v>
      </c>
      <c r="K67" s="62">
        <v>115.52200000000006</v>
      </c>
      <c r="L67" s="3">
        <v>32.352999999999952</v>
      </c>
      <c r="M67" s="40">
        <f t="shared" ref="M67:M69" si="88">SUM(I67:L67)</f>
        <v>308.5</v>
      </c>
      <c r="N67" s="64">
        <v>107.5</v>
      </c>
      <c r="O67" s="62">
        <f>183.5-N67</f>
        <v>76</v>
      </c>
      <c r="P67" s="62">
        <f>309.3-N67-O67</f>
        <v>125.80000000000001</v>
      </c>
      <c r="Q67" s="3">
        <f>304-SUM(N67:P67)</f>
        <v>-5.3000000000000114</v>
      </c>
      <c r="R67" s="40">
        <f t="shared" ref="R67:R69" si="89">SUM(N67:Q67)</f>
        <v>304</v>
      </c>
      <c r="S67" s="64">
        <v>140.19999999999999</v>
      </c>
      <c r="T67" s="62">
        <f>251.8-S67</f>
        <v>111.60000000000002</v>
      </c>
      <c r="U67" s="62">
        <f>393.4-S67-T67</f>
        <v>141.59999999999997</v>
      </c>
      <c r="V67" s="62">
        <f>451.2-SUM(S67:U67)</f>
        <v>57.800000000000011</v>
      </c>
      <c r="W67" s="40">
        <f t="shared" ref="W67:W69" si="90">SUM(S67:V67)</f>
        <v>451.2</v>
      </c>
      <c r="X67" s="64">
        <v>189.2</v>
      </c>
      <c r="Y67" s="62">
        <f>416.8-X67</f>
        <v>227.60000000000002</v>
      </c>
      <c r="Z67" s="62">
        <f>678.4-X67-Y67</f>
        <v>261.59999999999997</v>
      </c>
      <c r="AA67" s="62">
        <f>786.9-SUM(X67:Z67)</f>
        <v>108.5</v>
      </c>
      <c r="AB67" s="40">
        <f t="shared" ref="AB67:AB68" si="91">SUM(X67:AA67)</f>
        <v>786.9</v>
      </c>
      <c r="AC67" s="64">
        <v>184.1</v>
      </c>
      <c r="AD67" s="3">
        <f>357.5-AC67</f>
        <v>173.4</v>
      </c>
      <c r="AE67" s="3">
        <f>553.3-AC67-AD67</f>
        <v>195.79999999999993</v>
      </c>
      <c r="AF67" s="3">
        <v>203.90000000000009</v>
      </c>
      <c r="AG67" s="77">
        <f t="shared" ref="AG67:AG69" si="92">SUM(AC67:AF67)</f>
        <v>757.2</v>
      </c>
      <c r="AH67" s="75">
        <v>153.6</v>
      </c>
      <c r="AI67" s="79">
        <v>111</v>
      </c>
      <c r="AJ67" s="79">
        <v>167.5</v>
      </c>
      <c r="AK67" s="79">
        <v>175.5</v>
      </c>
      <c r="AL67" s="77">
        <f>SUM(AH67:AK67)</f>
        <v>607.6</v>
      </c>
      <c r="AM67" s="75">
        <v>252.3</v>
      </c>
      <c r="AN67" s="79">
        <v>206.8</v>
      </c>
      <c r="AO67" s="79">
        <v>290.39999999999998</v>
      </c>
      <c r="AP67" s="79">
        <v>164.7</v>
      </c>
      <c r="AQ67" s="75">
        <f>SUM(AM67:AP67)</f>
        <v>914.2</v>
      </c>
      <c r="AR67" s="75">
        <v>185.1</v>
      </c>
      <c r="AS67" s="79">
        <v>179.2</v>
      </c>
      <c r="AT67" s="79">
        <v>293.10000000000002</v>
      </c>
      <c r="AU67" s="183">
        <v>145.4</v>
      </c>
      <c r="AV67" s="75">
        <f>SUM(AR67:AU67)</f>
        <v>802.8</v>
      </c>
      <c r="AW67" s="259">
        <v>206.9</v>
      </c>
    </row>
    <row r="68" spans="1:49" s="13" customFormat="1">
      <c r="A68" s="1"/>
      <c r="B68" s="83" t="s">
        <v>34</v>
      </c>
      <c r="C68" s="17">
        <v>-11</v>
      </c>
      <c r="D68" s="36">
        <v>-18.399999999999999</v>
      </c>
      <c r="E68" s="3">
        <v>-18.300000000000004</v>
      </c>
      <c r="F68" s="3">
        <v>-23.4</v>
      </c>
      <c r="G68" s="3">
        <v>-48.9</v>
      </c>
      <c r="H68" s="40">
        <f t="shared" si="87"/>
        <v>-109</v>
      </c>
      <c r="I68" s="233">
        <v>-42.28</v>
      </c>
      <c r="J68" s="76">
        <v>-115.94499999999999</v>
      </c>
      <c r="K68" s="76">
        <v>-68.322000000000003</v>
      </c>
      <c r="L68" s="3">
        <v>-18.953000000000003</v>
      </c>
      <c r="M68" s="40">
        <f t="shared" si="88"/>
        <v>-245.5</v>
      </c>
      <c r="N68" s="36">
        <v>-589.9</v>
      </c>
      <c r="O68" s="3">
        <f>-751.3-N68</f>
        <v>-161.39999999999998</v>
      </c>
      <c r="P68" s="3">
        <f>-812.1-N68-O68</f>
        <v>-60.800000000000068</v>
      </c>
      <c r="Q68" s="3">
        <f>-864.4-SUM(N68:P68)</f>
        <v>-52.299999999999955</v>
      </c>
      <c r="R68" s="40">
        <f t="shared" si="89"/>
        <v>-864.4</v>
      </c>
      <c r="S68" s="36">
        <v>-43.3</v>
      </c>
      <c r="T68" s="3">
        <f>-177.8-S68</f>
        <v>-134.5</v>
      </c>
      <c r="U68" s="3">
        <f>-204.3-S68-T68</f>
        <v>-26.5</v>
      </c>
      <c r="V68" s="3">
        <f>-203.8-SUM(S68:U68)</f>
        <v>0.5</v>
      </c>
      <c r="W68" s="40">
        <f t="shared" si="90"/>
        <v>-203.8</v>
      </c>
      <c r="X68" s="36">
        <v>-6.3</v>
      </c>
      <c r="Y68" s="3">
        <f>-25.4-X68</f>
        <v>-19.099999999999998</v>
      </c>
      <c r="Z68" s="3">
        <f>-85.1-X68-Y68</f>
        <v>-59.7</v>
      </c>
      <c r="AA68" s="3">
        <f>-120.4-SUM(X68:Z68)</f>
        <v>-35.300000000000011</v>
      </c>
      <c r="AB68" s="40">
        <f t="shared" si="91"/>
        <v>-120.4</v>
      </c>
      <c r="AC68" s="36">
        <v>-43.9</v>
      </c>
      <c r="AD68" s="3">
        <f>-82.7-AC68</f>
        <v>-38.800000000000004</v>
      </c>
      <c r="AE68" s="3">
        <f>-171.4-AC68-AD68</f>
        <v>-88.699999999999989</v>
      </c>
      <c r="AF68" s="3">
        <v>-176.8</v>
      </c>
      <c r="AG68" s="77">
        <f t="shared" si="92"/>
        <v>-348.2</v>
      </c>
      <c r="AH68" s="75">
        <v>-215.8</v>
      </c>
      <c r="AI68" s="97">
        <v>-159</v>
      </c>
      <c r="AJ68" s="97">
        <v>-142.6</v>
      </c>
      <c r="AK68" s="97">
        <v>-142.69999999999999</v>
      </c>
      <c r="AL68" s="77">
        <f>SUM(AH68:AK68)</f>
        <v>-660.09999999999991</v>
      </c>
      <c r="AM68" s="75">
        <v>-149.5</v>
      </c>
      <c r="AN68" s="97">
        <v>-99.8</v>
      </c>
      <c r="AO68" s="97">
        <v>-100.7</v>
      </c>
      <c r="AP68" s="97">
        <v>-120.5</v>
      </c>
      <c r="AQ68" s="75">
        <f>SUM(AM68:AP68)</f>
        <v>-470.5</v>
      </c>
      <c r="AR68" s="75">
        <v>-139.80000000000001</v>
      </c>
      <c r="AS68" s="97">
        <v>-101.6</v>
      </c>
      <c r="AT68" s="97">
        <v>-111.7</v>
      </c>
      <c r="AU68" s="184">
        <v>-93.6</v>
      </c>
      <c r="AV68" s="75">
        <f>SUM(AR68:AU68)</f>
        <v>-446.70000000000005</v>
      </c>
      <c r="AW68" s="260">
        <v>-105.3</v>
      </c>
    </row>
    <row r="69" spans="1:49" s="13" customFormat="1">
      <c r="A69" s="8"/>
      <c r="B69" s="84" t="s">
        <v>65</v>
      </c>
      <c r="C69" s="155">
        <v>-11</v>
      </c>
      <c r="D69" s="56">
        <v>-84.6</v>
      </c>
      <c r="E69" s="38">
        <v>-55.5</v>
      </c>
      <c r="F69" s="38">
        <v>-114.5</v>
      </c>
      <c r="G69" s="38">
        <v>44.599999999999994</v>
      </c>
      <c r="H69" s="57">
        <f t="shared" si="87"/>
        <v>-210</v>
      </c>
      <c r="I69" s="81">
        <v>-76.7</v>
      </c>
      <c r="J69" s="82">
        <v>8.7000000000000028</v>
      </c>
      <c r="K69" s="82">
        <v>76.599999999999994</v>
      </c>
      <c r="L69" s="38">
        <v>52.000000000000007</v>
      </c>
      <c r="M69" s="57">
        <f t="shared" si="88"/>
        <v>60.6</v>
      </c>
      <c r="N69" s="56">
        <v>392.4</v>
      </c>
      <c r="O69" s="38">
        <f>383.9-N69</f>
        <v>-8.5</v>
      </c>
      <c r="P69" s="38">
        <f>327.8-N69-O69</f>
        <v>-56.099999999999966</v>
      </c>
      <c r="Q69" s="38">
        <f>364.2-SUM(N69:P69)</f>
        <v>36.399999999999977</v>
      </c>
      <c r="R69" s="57">
        <f t="shared" si="89"/>
        <v>364.2</v>
      </c>
      <c r="S69" s="31">
        <v>-80.099999999999994</v>
      </c>
      <c r="T69" s="38">
        <f>-54.1-S69</f>
        <v>25.999999999999993</v>
      </c>
      <c r="U69" s="38">
        <f>-126.1-S69-T69</f>
        <v>-72</v>
      </c>
      <c r="V69" s="38">
        <f>-179-SUM(S69:U69)</f>
        <v>-52.900000000000006</v>
      </c>
      <c r="W69" s="57">
        <f t="shared" si="90"/>
        <v>-179</v>
      </c>
      <c r="X69" s="31">
        <v>-130.1</v>
      </c>
      <c r="Y69" s="38">
        <f>-130.4-X69</f>
        <v>-0.30000000000001137</v>
      </c>
      <c r="Z69" s="38">
        <f>-130.6-X69-Y69</f>
        <v>-0.19999999999998863</v>
      </c>
      <c r="AA69" s="38">
        <f>-540.2-SUM(X69:Z69)</f>
        <v>-409.6</v>
      </c>
      <c r="AB69" s="57">
        <f t="shared" ref="AB69" si="93">SUM(X69:AA69)</f>
        <v>-540.20000000000005</v>
      </c>
      <c r="AC69" s="31">
        <v>-240</v>
      </c>
      <c r="AD69" s="38">
        <f>-313.1-AC69</f>
        <v>-73.100000000000023</v>
      </c>
      <c r="AE69" s="38">
        <f>-417.3-AC69-AD69</f>
        <v>-104.19999999999999</v>
      </c>
      <c r="AF69" s="38">
        <v>-32.300000000000011</v>
      </c>
      <c r="AG69" s="132">
        <f t="shared" si="92"/>
        <v>-449.6</v>
      </c>
      <c r="AH69" s="75">
        <v>8.9</v>
      </c>
      <c r="AI69" s="76">
        <v>-33.1</v>
      </c>
      <c r="AJ69" s="76">
        <v>-13.1</v>
      </c>
      <c r="AK69" s="76">
        <v>11.9</v>
      </c>
      <c r="AL69" s="132">
        <f>SUM(AH69:AK69)</f>
        <v>-25.400000000000006</v>
      </c>
      <c r="AM69" s="75">
        <v>-129.19999999999999</v>
      </c>
      <c r="AN69" s="76">
        <v>-83.7</v>
      </c>
      <c r="AO69" s="76">
        <v>80</v>
      </c>
      <c r="AP69" s="76">
        <v>-77.2</v>
      </c>
      <c r="AQ69" s="81">
        <f>SUM(AM69:AP69)</f>
        <v>-210.09999999999997</v>
      </c>
      <c r="AR69" s="75">
        <v>-77.400000000000006</v>
      </c>
      <c r="AS69" s="76">
        <v>-79.099999999999994</v>
      </c>
      <c r="AT69" s="76">
        <v>-7.2</v>
      </c>
      <c r="AU69" s="178">
        <v>-2.2000000000000002</v>
      </c>
      <c r="AV69" s="81">
        <f>SUM(AR69:AU69)</f>
        <v>-165.89999999999998</v>
      </c>
      <c r="AW69" s="261">
        <v>1402.8</v>
      </c>
    </row>
    <row r="70" spans="1:49" s="13" customFormat="1">
      <c r="A70" s="1"/>
      <c r="B70" s="2"/>
      <c r="C70" s="37"/>
      <c r="D70" s="37"/>
      <c r="E70" s="37"/>
      <c r="F70" s="37"/>
      <c r="G70" s="37"/>
      <c r="H70" s="192"/>
      <c r="I70" s="201"/>
      <c r="J70" s="37"/>
      <c r="K70" s="37"/>
      <c r="L70" s="37"/>
      <c r="M70" s="192"/>
      <c r="N70" s="201"/>
      <c r="O70" s="37"/>
      <c r="P70" s="37"/>
      <c r="Q70" s="37"/>
      <c r="R70" s="192"/>
      <c r="S70" s="68"/>
      <c r="T70" s="62"/>
      <c r="U70" s="62"/>
      <c r="V70" s="62"/>
      <c r="W70" s="63"/>
      <c r="X70" s="68"/>
      <c r="Y70" s="62"/>
      <c r="Z70" s="62"/>
      <c r="AA70" s="62"/>
      <c r="AB70" s="63"/>
      <c r="AC70" s="68"/>
      <c r="AD70" s="62"/>
      <c r="AE70" s="62"/>
      <c r="AF70" s="62"/>
      <c r="AG70" s="123"/>
      <c r="AH70" s="124"/>
      <c r="AI70" s="88"/>
      <c r="AJ70" s="88"/>
      <c r="AK70" s="88"/>
      <c r="AL70" s="123"/>
      <c r="AM70" s="124"/>
      <c r="AN70" s="88"/>
      <c r="AO70" s="88"/>
      <c r="AP70" s="88"/>
      <c r="AQ70" s="124"/>
      <c r="AR70" s="124"/>
      <c r="AS70" s="88"/>
      <c r="AT70" s="88"/>
      <c r="AU70" s="88"/>
      <c r="AV70" s="124"/>
      <c r="AW70" s="123"/>
    </row>
    <row r="71" spans="1:49" s="13" customFormat="1">
      <c r="A71" s="1"/>
      <c r="B71" s="20" t="s">
        <v>7</v>
      </c>
      <c r="C71" s="17"/>
      <c r="D71" s="31">
        <v>0</v>
      </c>
      <c r="E71" s="9">
        <v>0.28999999999999998</v>
      </c>
      <c r="F71" s="3">
        <v>0</v>
      </c>
      <c r="G71" s="9">
        <v>0.1</v>
      </c>
      <c r="H71" s="59">
        <v>0.39</v>
      </c>
      <c r="I71" s="31">
        <v>0</v>
      </c>
      <c r="J71" s="9">
        <v>0.28000000000000003</v>
      </c>
      <c r="K71" s="3">
        <v>0</v>
      </c>
      <c r="L71" s="231">
        <v>0.1</v>
      </c>
      <c r="M71" s="231">
        <v>0.38</v>
      </c>
      <c r="N71" s="31">
        <v>0</v>
      </c>
      <c r="O71" s="9">
        <v>0.3</v>
      </c>
      <c r="P71" s="3">
        <v>0</v>
      </c>
      <c r="Q71" s="9">
        <v>0.1</v>
      </c>
      <c r="R71" s="59">
        <f>SUM(N71:Q71)</f>
        <v>0.4</v>
      </c>
      <c r="S71" s="31">
        <v>0</v>
      </c>
      <c r="T71" s="9">
        <v>0.26</v>
      </c>
      <c r="U71" s="9">
        <v>0.1</v>
      </c>
      <c r="V71" s="9">
        <v>0</v>
      </c>
      <c r="W71" s="59">
        <f>SUM(S71:V71)</f>
        <v>0.36</v>
      </c>
      <c r="X71" s="31">
        <v>0</v>
      </c>
      <c r="Y71" s="9">
        <v>0</v>
      </c>
      <c r="Z71" s="9">
        <v>0</v>
      </c>
      <c r="AA71" s="9">
        <v>0</v>
      </c>
      <c r="AB71" s="59">
        <f>SUM(X71:AA71)</f>
        <v>0</v>
      </c>
      <c r="AC71" s="9">
        <v>0.7</v>
      </c>
      <c r="AD71" s="9">
        <v>0</v>
      </c>
      <c r="AE71" s="86">
        <v>0.4</v>
      </c>
      <c r="AF71" s="86">
        <v>0</v>
      </c>
      <c r="AG71" s="140">
        <f>SUM(AC71:AF71)</f>
        <v>1.1000000000000001</v>
      </c>
      <c r="AH71" s="141">
        <v>0</v>
      </c>
      <c r="AI71" s="86">
        <v>0.3</v>
      </c>
      <c r="AJ71" s="86">
        <v>0</v>
      </c>
      <c r="AK71" s="86">
        <v>0</v>
      </c>
      <c r="AL71" s="140">
        <f>SUM(AH71:AK71)</f>
        <v>0.3</v>
      </c>
      <c r="AM71" s="141">
        <v>0</v>
      </c>
      <c r="AN71" s="86">
        <v>0</v>
      </c>
      <c r="AO71" s="86">
        <v>0</v>
      </c>
      <c r="AP71" s="86">
        <v>0</v>
      </c>
      <c r="AQ71" s="141">
        <f>SUM(AM71:AP71)</f>
        <v>0</v>
      </c>
      <c r="AR71" s="141">
        <v>0</v>
      </c>
      <c r="AS71" s="86">
        <v>0</v>
      </c>
      <c r="AT71" s="86">
        <v>0</v>
      </c>
      <c r="AU71" s="185">
        <v>0</v>
      </c>
      <c r="AV71" s="248">
        <f>AU71</f>
        <v>0</v>
      </c>
      <c r="AW71" s="186">
        <v>0</v>
      </c>
    </row>
    <row r="72" spans="1:49" s="13" customFormat="1">
      <c r="A72" s="1"/>
      <c r="B72" s="115" t="s">
        <v>44</v>
      </c>
      <c r="C72" s="17"/>
      <c r="D72" s="51">
        <v>445601700</v>
      </c>
      <c r="E72" s="50">
        <v>440609126</v>
      </c>
      <c r="F72" s="50">
        <v>440841479</v>
      </c>
      <c r="G72" s="50">
        <v>440843275</v>
      </c>
      <c r="H72" s="52">
        <v>440843275</v>
      </c>
      <c r="I72" s="51">
        <v>440896295</v>
      </c>
      <c r="J72" s="50">
        <v>441274149</v>
      </c>
      <c r="K72" s="50">
        <v>441524118</v>
      </c>
      <c r="L72" s="232">
        <v>441524118</v>
      </c>
      <c r="M72" s="232">
        <v>441524118</v>
      </c>
      <c r="N72" s="51">
        <v>441524118</v>
      </c>
      <c r="O72" s="50">
        <v>442026941</v>
      </c>
      <c r="P72" s="50">
        <v>442263913</v>
      </c>
      <c r="Q72" s="50">
        <v>442269905</v>
      </c>
      <c r="R72" s="52">
        <v>442269905</v>
      </c>
      <c r="S72" s="51">
        <v>442270334</v>
      </c>
      <c r="T72" s="50">
        <v>442699727</v>
      </c>
      <c r="U72" s="50">
        <v>443000471</v>
      </c>
      <c r="V72" s="50">
        <v>443144740</v>
      </c>
      <c r="W72" s="52">
        <v>443144740</v>
      </c>
      <c r="X72" s="51">
        <v>443154639</v>
      </c>
      <c r="Y72" s="50">
        <v>443936919</v>
      </c>
      <c r="Z72" s="50">
        <v>444167489</v>
      </c>
      <c r="AA72" s="50">
        <v>444288874</v>
      </c>
      <c r="AB72" s="52">
        <v>444288874</v>
      </c>
      <c r="AC72" s="50">
        <v>444366491</v>
      </c>
      <c r="AD72" s="50">
        <v>445127460</v>
      </c>
      <c r="AE72" s="111">
        <v>445343762</v>
      </c>
      <c r="AF72" s="111">
        <v>445348933</v>
      </c>
      <c r="AG72" s="142">
        <v>445348933</v>
      </c>
      <c r="AH72" s="143">
        <v>445431671</v>
      </c>
      <c r="AI72" s="111">
        <v>445654922</v>
      </c>
      <c r="AJ72" s="111">
        <v>444246402</v>
      </c>
      <c r="AK72" s="111">
        <v>442056296</v>
      </c>
      <c r="AL72" s="142">
        <f>AK72</f>
        <v>442056296</v>
      </c>
      <c r="AM72" s="143">
        <v>440122249</v>
      </c>
      <c r="AN72" s="111">
        <v>437772838</v>
      </c>
      <c r="AO72" s="111">
        <v>435686754</v>
      </c>
      <c r="AP72" s="111">
        <v>433784634</v>
      </c>
      <c r="AQ72" s="143">
        <f>AP72</f>
        <v>433784634</v>
      </c>
      <c r="AR72" s="143">
        <v>431413515</v>
      </c>
      <c r="AS72" s="111">
        <v>429439842</v>
      </c>
      <c r="AT72" s="111">
        <v>429787099</v>
      </c>
      <c r="AU72" s="111">
        <v>429818781</v>
      </c>
      <c r="AV72" s="143">
        <v>429818781</v>
      </c>
      <c r="AW72" s="142">
        <v>429866368</v>
      </c>
    </row>
    <row r="73" spans="1:49" s="13" customFormat="1">
      <c r="A73" s="1"/>
      <c r="B73" s="115" t="s">
        <v>43</v>
      </c>
      <c r="C73" s="17"/>
      <c r="D73" s="31">
        <v>0</v>
      </c>
      <c r="E73" s="50">
        <v>6090133</v>
      </c>
      <c r="F73" s="3">
        <v>0</v>
      </c>
      <c r="G73" s="231">
        <v>0</v>
      </c>
      <c r="H73" s="52">
        <f>SUM(D73:G73)</f>
        <v>6090133</v>
      </c>
      <c r="I73" s="31">
        <v>0</v>
      </c>
      <c r="J73" s="9">
        <v>0</v>
      </c>
      <c r="K73" s="3">
        <v>0</v>
      </c>
      <c r="L73" s="231">
        <v>0</v>
      </c>
      <c r="M73" s="231">
        <v>0</v>
      </c>
      <c r="N73" s="31">
        <v>0</v>
      </c>
      <c r="O73" s="9">
        <v>0</v>
      </c>
      <c r="P73" s="3">
        <v>0</v>
      </c>
      <c r="Q73" s="9">
        <v>0</v>
      </c>
      <c r="R73" s="59">
        <v>0</v>
      </c>
      <c r="S73" s="31">
        <v>0</v>
      </c>
      <c r="T73" s="9">
        <v>0</v>
      </c>
      <c r="U73" s="9">
        <v>0</v>
      </c>
      <c r="V73" s="9">
        <v>0</v>
      </c>
      <c r="W73" s="59">
        <v>0</v>
      </c>
      <c r="X73" s="31">
        <v>0</v>
      </c>
      <c r="Y73" s="9">
        <v>0</v>
      </c>
      <c r="Z73" s="9">
        <v>0</v>
      </c>
      <c r="AA73" s="9">
        <v>0</v>
      </c>
      <c r="AB73" s="59">
        <v>0</v>
      </c>
      <c r="AC73" s="9">
        <v>0</v>
      </c>
      <c r="AD73" s="9">
        <v>0</v>
      </c>
      <c r="AE73" s="86">
        <v>0</v>
      </c>
      <c r="AF73" s="86">
        <v>0</v>
      </c>
      <c r="AG73" s="140">
        <v>0</v>
      </c>
      <c r="AH73" s="141">
        <v>0</v>
      </c>
      <c r="AI73" s="86">
        <v>0</v>
      </c>
      <c r="AJ73" s="111">
        <v>1611572</v>
      </c>
      <c r="AK73" s="111">
        <v>2221816</v>
      </c>
      <c r="AL73" s="142">
        <f>SUM(AH73:AK73)</f>
        <v>3833388</v>
      </c>
      <c r="AM73" s="143">
        <v>1940989</v>
      </c>
      <c r="AN73" s="111">
        <v>2456379</v>
      </c>
      <c r="AO73" s="111">
        <v>2336000</v>
      </c>
      <c r="AP73" s="147">
        <v>1906403</v>
      </c>
      <c r="AQ73" s="111">
        <f>SUM(AM73:AP73)</f>
        <v>8639771</v>
      </c>
      <c r="AR73" s="143">
        <v>2387600</v>
      </c>
      <c r="AS73" s="111">
        <v>2090066</v>
      </c>
      <c r="AT73" s="111">
        <v>0</v>
      </c>
      <c r="AU73" s="111">
        <v>0</v>
      </c>
      <c r="AV73" s="143">
        <f>SUM(AR73:AU73)</f>
        <v>4477666</v>
      </c>
      <c r="AW73" s="142">
        <v>0</v>
      </c>
    </row>
    <row r="74" spans="1:49" s="13" customFormat="1">
      <c r="A74" s="1"/>
      <c r="B74" s="115" t="s">
        <v>48</v>
      </c>
      <c r="C74" s="17"/>
      <c r="D74" s="31">
        <v>0</v>
      </c>
      <c r="E74" s="62">
        <v>99.8</v>
      </c>
      <c r="F74" s="3">
        <v>0</v>
      </c>
      <c r="G74" s="3">
        <v>0</v>
      </c>
      <c r="H74" s="63">
        <f>SUM(D74:G74)</f>
        <v>99.8</v>
      </c>
      <c r="I74" s="31">
        <v>0</v>
      </c>
      <c r="J74" s="9">
        <v>0</v>
      </c>
      <c r="K74" s="3">
        <v>0</v>
      </c>
      <c r="L74" s="231">
        <v>0</v>
      </c>
      <c r="M74" s="231">
        <v>0</v>
      </c>
      <c r="N74" s="31">
        <v>0</v>
      </c>
      <c r="O74" s="9">
        <v>0</v>
      </c>
      <c r="P74" s="3">
        <v>0</v>
      </c>
      <c r="Q74" s="9">
        <v>0</v>
      </c>
      <c r="R74" s="59">
        <v>0</v>
      </c>
      <c r="S74" s="31">
        <v>0</v>
      </c>
      <c r="T74" s="9">
        <v>0</v>
      </c>
      <c r="U74" s="9">
        <v>0</v>
      </c>
      <c r="V74" s="9">
        <v>0</v>
      </c>
      <c r="W74" s="59">
        <v>0</v>
      </c>
      <c r="X74" s="31">
        <v>0</v>
      </c>
      <c r="Y74" s="9">
        <v>0</v>
      </c>
      <c r="Z74" s="9">
        <v>0</v>
      </c>
      <c r="AA74" s="9">
        <v>0</v>
      </c>
      <c r="AB74" s="59">
        <v>0</v>
      </c>
      <c r="AC74" s="9">
        <v>0</v>
      </c>
      <c r="AD74" s="9">
        <v>0</v>
      </c>
      <c r="AE74" s="86">
        <v>0</v>
      </c>
      <c r="AF74" s="86">
        <v>0</v>
      </c>
      <c r="AG74" s="140">
        <v>0</v>
      </c>
      <c r="AH74" s="141">
        <v>0</v>
      </c>
      <c r="AI74" s="86">
        <v>0</v>
      </c>
      <c r="AJ74" s="76">
        <v>31.2</v>
      </c>
      <c r="AK74" s="76">
        <v>47.2</v>
      </c>
      <c r="AL74" s="77">
        <f>SUM(AH74:AK74)</f>
        <v>78.400000000000006</v>
      </c>
      <c r="AM74" s="76">
        <v>49</v>
      </c>
      <c r="AN74" s="76">
        <v>72.3</v>
      </c>
      <c r="AO74" s="76">
        <v>75</v>
      </c>
      <c r="AP74" s="76">
        <v>75.099999999999994</v>
      </c>
      <c r="AQ74" s="75">
        <f>SUM(AM74:AP74)</f>
        <v>271.39999999999998</v>
      </c>
      <c r="AR74" s="75">
        <v>75</v>
      </c>
      <c r="AS74" s="76">
        <v>74.900000000000006</v>
      </c>
      <c r="AT74" s="76">
        <v>0</v>
      </c>
      <c r="AU74" s="76">
        <v>0</v>
      </c>
      <c r="AV74" s="75">
        <f>SUM(AR74:AU74)</f>
        <v>149.9</v>
      </c>
      <c r="AW74" s="77">
        <v>0</v>
      </c>
    </row>
    <row r="75" spans="1:49" s="13" customFormat="1">
      <c r="A75" s="8"/>
      <c r="B75" s="116"/>
      <c r="C75" s="18"/>
      <c r="D75" s="18"/>
      <c r="E75" s="18"/>
      <c r="F75" s="18"/>
      <c r="G75" s="18"/>
      <c r="H75" s="225"/>
      <c r="I75" s="199"/>
      <c r="J75" s="18"/>
      <c r="K75" s="18"/>
      <c r="L75" s="18"/>
      <c r="M75" s="225"/>
      <c r="N75" s="199"/>
      <c r="O75" s="18"/>
      <c r="P75" s="18"/>
      <c r="Q75" s="18"/>
      <c r="R75" s="199"/>
      <c r="S75" s="69"/>
      <c r="T75" s="70"/>
      <c r="U75" s="70"/>
      <c r="V75" s="70"/>
      <c r="W75" s="71"/>
      <c r="X75" s="69"/>
      <c r="Y75" s="70"/>
      <c r="Z75" s="70"/>
      <c r="AA75" s="70"/>
      <c r="AB75" s="71"/>
      <c r="AC75" s="69"/>
      <c r="AD75" s="70"/>
      <c r="AE75" s="70"/>
      <c r="AF75" s="70"/>
      <c r="AG75" s="144"/>
      <c r="AH75" s="145"/>
      <c r="AI75" s="99"/>
      <c r="AJ75" s="99"/>
      <c r="AK75" s="99"/>
      <c r="AL75" s="144"/>
      <c r="AM75" s="145"/>
      <c r="AN75" s="99"/>
      <c r="AO75" s="99"/>
      <c r="AP75" s="99"/>
      <c r="AQ75" s="145"/>
      <c r="AR75" s="165"/>
      <c r="AS75" s="99"/>
      <c r="AT75" s="99"/>
      <c r="AU75" s="99"/>
      <c r="AV75" s="145"/>
      <c r="AW75" s="144"/>
    </row>
    <row r="76" spans="1:49">
      <c r="A76" s="109"/>
      <c r="B76" s="117"/>
      <c r="C76" s="100"/>
      <c r="D76" s="100"/>
      <c r="E76" s="100"/>
      <c r="F76" s="100"/>
      <c r="G76" s="100"/>
      <c r="H76" s="207"/>
      <c r="I76" s="194"/>
      <c r="J76" s="100"/>
      <c r="K76" s="100"/>
      <c r="L76" s="100"/>
      <c r="M76" s="207"/>
      <c r="N76" s="194"/>
      <c r="O76" s="100"/>
      <c r="P76" s="100"/>
      <c r="Q76" s="100"/>
      <c r="R76" s="194"/>
      <c r="S76" s="158"/>
      <c r="T76" s="101"/>
      <c r="U76" s="101"/>
      <c r="V76" s="107"/>
      <c r="W76" s="107"/>
      <c r="X76" s="101"/>
      <c r="Y76" s="101"/>
      <c r="Z76" s="101"/>
      <c r="AA76" s="107"/>
      <c r="AB76" s="107"/>
      <c r="AC76" s="101"/>
      <c r="AD76" s="101"/>
      <c r="AE76" s="101"/>
      <c r="AF76" s="107"/>
      <c r="AG76" s="105"/>
      <c r="AH76" s="102"/>
      <c r="AI76" s="102"/>
      <c r="AJ76" s="102"/>
      <c r="AK76" s="105"/>
      <c r="AL76" s="105"/>
      <c r="AM76" s="102"/>
      <c r="AN76" s="102"/>
      <c r="AO76" s="102"/>
      <c r="AP76" s="102"/>
      <c r="AQ76" s="151"/>
      <c r="AR76" s="151"/>
      <c r="AS76" s="102"/>
      <c r="AT76" s="102"/>
      <c r="AU76" s="102"/>
      <c r="AV76" s="151"/>
      <c r="AW76" s="168"/>
    </row>
    <row r="77" spans="1:49">
      <c r="A77" s="110"/>
      <c r="B77" s="115" t="s">
        <v>46</v>
      </c>
      <c r="D77" s="31">
        <v>0</v>
      </c>
      <c r="E77" s="54">
        <v>91.1</v>
      </c>
      <c r="F77" s="3">
        <v>0</v>
      </c>
      <c r="G77" s="3">
        <v>0</v>
      </c>
      <c r="H77" s="63">
        <f>SUM(D77:G77)</f>
        <v>91.1</v>
      </c>
      <c r="I77" s="191">
        <v>0</v>
      </c>
      <c r="J77" s="54">
        <v>102.2</v>
      </c>
      <c r="K77" s="54">
        <v>0</v>
      </c>
      <c r="L77" s="112">
        <v>0</v>
      </c>
      <c r="M77" s="112">
        <v>102.2</v>
      </c>
      <c r="N77" s="191">
        <v>0</v>
      </c>
      <c r="O77" s="54">
        <v>103</v>
      </c>
      <c r="P77" s="54">
        <v>0</v>
      </c>
      <c r="Q77" s="54">
        <v>0</v>
      </c>
      <c r="R77" s="191">
        <v>103</v>
      </c>
      <c r="S77" s="191">
        <v>0</v>
      </c>
      <c r="T77" s="54">
        <v>108.9</v>
      </c>
      <c r="U77" s="54">
        <v>0</v>
      </c>
      <c r="V77" s="112">
        <v>0</v>
      </c>
      <c r="W77" s="112">
        <v>108.9</v>
      </c>
      <c r="X77" s="54">
        <v>0</v>
      </c>
      <c r="Y77" s="54">
        <v>38.299999999999997</v>
      </c>
      <c r="Z77" s="54">
        <v>38.4</v>
      </c>
      <c r="AA77" s="112">
        <v>76.599999999999994</v>
      </c>
      <c r="AB77" s="112">
        <v>153.30000000000001</v>
      </c>
      <c r="AC77" s="54">
        <v>0</v>
      </c>
      <c r="AD77" s="54">
        <v>62.1</v>
      </c>
      <c r="AE77" s="54">
        <v>62.1</v>
      </c>
      <c r="AF77" s="112">
        <v>124.3</v>
      </c>
      <c r="AG77" s="114">
        <v>248.5</v>
      </c>
      <c r="AH77" s="113">
        <v>0</v>
      </c>
      <c r="AI77" s="113">
        <v>27.4</v>
      </c>
      <c r="AJ77" s="113">
        <v>27.4</v>
      </c>
      <c r="AK77" s="114">
        <v>54.8</v>
      </c>
      <c r="AL77" s="114">
        <f>+SUM(AH77:AK77)</f>
        <v>109.6</v>
      </c>
      <c r="AM77" s="113">
        <v>0</v>
      </c>
      <c r="AN77" s="113">
        <v>23</v>
      </c>
      <c r="AO77" s="113">
        <v>22.9</v>
      </c>
      <c r="AP77" s="113">
        <v>45.9</v>
      </c>
      <c r="AQ77" s="152">
        <f>+SUM(AM77:AP77)</f>
        <v>91.8</v>
      </c>
      <c r="AR77" s="152">
        <v>0</v>
      </c>
      <c r="AS77" s="113">
        <v>24.8</v>
      </c>
      <c r="AT77" s="113">
        <v>24.8</v>
      </c>
      <c r="AU77" s="113">
        <v>49.6</v>
      </c>
      <c r="AV77" s="152">
        <f>+SUM(AR77:AU77)</f>
        <v>99.2</v>
      </c>
      <c r="AW77" s="169">
        <v>0</v>
      </c>
    </row>
    <row r="78" spans="1:49">
      <c r="A78" s="103"/>
      <c r="B78" s="8"/>
      <c r="C78" s="8"/>
      <c r="D78" s="8"/>
      <c r="E78" s="8"/>
      <c r="F78" s="8"/>
      <c r="G78" s="8"/>
      <c r="H78" s="197"/>
      <c r="I78" s="103"/>
      <c r="J78" s="8"/>
      <c r="K78" s="8"/>
      <c r="L78" s="8"/>
      <c r="M78" s="197"/>
      <c r="N78" s="103"/>
      <c r="O78" s="8"/>
      <c r="P78" s="8"/>
      <c r="Q78" s="8"/>
      <c r="R78" s="103"/>
      <c r="S78" s="65"/>
      <c r="T78" s="70"/>
      <c r="U78" s="70"/>
      <c r="V78" s="108"/>
      <c r="W78" s="108"/>
      <c r="X78" s="70"/>
      <c r="Y78" s="70"/>
      <c r="Z78" s="70"/>
      <c r="AA78" s="108"/>
      <c r="AB78" s="108"/>
      <c r="AC78" s="70"/>
      <c r="AD78" s="70"/>
      <c r="AE78" s="70"/>
      <c r="AF78" s="108"/>
      <c r="AG78" s="106"/>
      <c r="AH78" s="104"/>
      <c r="AI78" s="104"/>
      <c r="AJ78" s="104"/>
      <c r="AK78" s="106"/>
      <c r="AL78" s="106"/>
      <c r="AM78" s="104"/>
      <c r="AN78" s="104"/>
      <c r="AO78" s="104"/>
      <c r="AP78" s="104"/>
      <c r="AQ78" s="153"/>
      <c r="AR78" s="153"/>
      <c r="AS78" s="104"/>
      <c r="AT78" s="104"/>
      <c r="AU78" s="104"/>
      <c r="AV78" s="153"/>
      <c r="AW78" s="170"/>
    </row>
  </sheetData>
  <mergeCells count="9">
    <mergeCell ref="N2:R2"/>
    <mergeCell ref="I2:M2"/>
    <mergeCell ref="D2:H2"/>
    <mergeCell ref="AR2:AV2"/>
    <mergeCell ref="S2:W2"/>
    <mergeCell ref="AM2:AQ2"/>
    <mergeCell ref="AH2:AL2"/>
    <mergeCell ref="AC2:AG2"/>
    <mergeCell ref="X2:AB2"/>
  </mergeCells>
  <phoneticPr fontId="10" type="noConversion"/>
  <pageMargins left="0.75" right="0.75" top="1" bottom="1" header="0.5" footer="0.5"/>
  <pageSetup paperSize="568" scale="11" orientation="portrait" verticalDpi="300" r:id="rId1"/>
  <headerFooter alignWithMargins="0">
    <oddHeader>&amp;R&amp;D &amp;T</oddHeader>
    <oddFooter>&amp;C&amp;A</oddFooter>
  </headerFooter>
  <ignoredErrors>
    <ignoredError sqref="Z10:Z11 B61:B62 B32:B33 Z13:Z14 Y10 AC10:AF10 S5:W14 AJ10:AK10 AM10:AP10 AQ5:AQ9 AQ12 AQ15:AQ18 AQ10:AR11 S35:AA35 AH44:AK44 AC44:AF44 S46:W47 S44:V45 S65:AK70 AC39:AI42 AJ49:AK55 S38:V42 AJ42:AK42 AJ39:AL41 AB43:AL43 S36:V36 AJ46:AL48 AC45:AK45 AC38:AK38 S19:W19 S15:V18 AB34 AM35:AR35 AQ39:AQ41 W39:AB41 AQ43:AQ44 X44:AA44 AM44:AN44 AR44 AQ46:AQ48 W48 W50 AL50:AL52 AQ50:AQ51 AM52:AR52 W54:AA54 W79:AR79 AQ13:AR14 AG63 AC35:AK36 W52:AA52 AS35:AS39 AS10 AS65 AT65:AT78 AB5:AB18 S20:V20 AA10:AA18 S48:V55 AS41:AS55 AC46:AI55 AV5:AV18 AV63 AU10 AT35:AU55 AL5:AL20 AT10:AT20 X10:X20 AG5:AI20 AA19:AB20 AL31:AL34 AQ33:AQ34 AQ60 AL60 AU65:AU68 AG34 AG56:AG57 W31:W32 AB31:AB32 S28:AF29 AV73:AV80 AQ19:AR20 W25:W27 S27:V27 AC27:AF27 AG32 AL25:AL27 AH27:AK29 AM27:AP29 AQ25:AQ27 AR27:AU29 AB25:AB27 X27:AA27 S72:AK78 S71:AE71 AG71:AK71 R6:R8 N10:Q10 R12 R32:R34 R43:W43 N44:Q44 O46:R46 O51:Q51 AV60:AV61 O48:R50 R47 N60:Q62 Q56 N64:Q65 R60:R63 R65 O67:R69 M6:M8 I10:L10 M12:M14 AB22:AB24 AV22:AV23 AQ22:AQ24 AL22:AL24 AG22:AG23 W23:W24 M19:M21 M23:M26 I27:Q27 R30:R31 AV24:AV31 AG24:AG31 M30:M34 I35:Q35 I37:AR37 M46:M48 M43 I44:L44 M50 I52:R52 R54:R58 N57:Q58 AV35:AV53 AL58 AQ58 M56:M59 M54 M60:M63 I65:L65 M65 H6:H8 D10:G10 H10 H12:H14 H19:H20 D27:G27 H30:H34 D35:G35 H43 D44:G44 H46:H48 H50 D52:G52 H52 H54:H63 D65:H65 H73:H74 H77 AB35 AL35 R35 H35 AG64 AV64:AV71 AQ31 R24 AW10 AW27 AW35 AW52 AW65 AV55:AV58 AW37 AW44 AW54" unlockedFormula="1"/>
    <ignoredError sqref="W22 W15:W18 W51 W20 R9:R10 R25:R27 R51 N56:P56 R64 AG58 M9:M10 M15:M18 R15:R23 M22 M51 M64 M67:M69 H9 H15:H18 H22:H27 H51 H64 H67:H69 R71 AV32" formulaRange="1" unlockedFormula="1"/>
    <ignoredError sqref="AB45 AB49 AB53 AB55" formula="1"/>
    <ignoredError sqref="AG44 AL56 AL65:AP72 AL54 AL55:AP55 AR54 AQ55:AR55 AQ54 AQ65:AR72 AQ56 AM54:AP54 AL44 AB63 AB56:AB57 AB54 AB52 AB50:AB51 AB46:AB48 W56:W57 W44 AB44 W61:W62 AB61:AB62 AL61 AL57 AQ57 AV62 AL28:AL29 AL30 AV33:AV34 AQ28:AQ29 AQ30 AQ62 AL62 AL63 AQ61 AQ63 W63 W30 W33:W34 AB30 AB33 AG33 R44 M44 H44 AB64 AL64 AQ64 AV54" formula="1" unlockedFormula="1"/>
    <ignoredError sqref="AL78:AP78" formula="1" formulaRange="1"/>
    <ignoredError sqref="AQ73:AR73 AL73:AP77 AQ78:AR78 AQ75:AR77 AQ74 AV19:AV20 AG62 W64 AG60:AG61" formula="1" formulaRange="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38"/>
  <sheetViews>
    <sheetView zoomScale="90" zoomScaleNormal="90" workbookViewId="0">
      <selection activeCell="E7" sqref="E7"/>
    </sheetView>
  </sheetViews>
  <sheetFormatPr defaultColWidth="9" defaultRowHeight="13.8"/>
  <cols>
    <col min="1" max="1" width="6.8984375" style="1" customWidth="1"/>
    <col min="2" max="2" width="89" style="1" customWidth="1"/>
    <col min="3" max="16384" width="9" style="1"/>
  </cols>
  <sheetData>
    <row r="1" spans="1:18">
      <c r="A1" s="10" t="s">
        <v>6</v>
      </c>
      <c r="B1" s="8"/>
      <c r="C1" s="8"/>
      <c r="D1" s="8"/>
      <c r="E1" s="8"/>
      <c r="F1" s="8"/>
      <c r="G1" s="8"/>
      <c r="H1" s="8"/>
      <c r="I1" s="8"/>
      <c r="J1" s="8"/>
      <c r="K1" s="8"/>
      <c r="L1" s="8"/>
      <c r="M1" s="8"/>
      <c r="N1" s="8"/>
      <c r="O1" s="8"/>
      <c r="P1" s="8"/>
      <c r="Q1" s="8"/>
      <c r="R1" s="8"/>
    </row>
    <row r="2" spans="1:18">
      <c r="A2" s="5"/>
      <c r="B2" s="45"/>
    </row>
    <row r="3" spans="1:18">
      <c r="A3" s="4">
        <v>-1</v>
      </c>
      <c r="B3" s="2" t="s">
        <v>97</v>
      </c>
    </row>
    <row r="4" spans="1:18" ht="9" customHeight="1">
      <c r="A4" s="4"/>
      <c r="B4" s="2"/>
    </row>
    <row r="5" spans="1:18" ht="41.4">
      <c r="B5" s="2" t="s">
        <v>98</v>
      </c>
      <c r="C5" s="2"/>
      <c r="D5" s="2"/>
      <c r="E5" s="2"/>
      <c r="F5" s="2"/>
      <c r="G5" s="2"/>
      <c r="H5" s="2"/>
      <c r="I5" s="2"/>
    </row>
    <row r="6" spans="1:18">
      <c r="A6" s="4"/>
      <c r="B6" s="2"/>
      <c r="C6" s="2"/>
      <c r="D6" s="2"/>
      <c r="E6" s="2"/>
      <c r="F6" s="2"/>
      <c r="G6" s="2"/>
      <c r="H6" s="2"/>
      <c r="I6" s="2"/>
    </row>
    <row r="7" spans="1:18" ht="104.25" customHeight="1">
      <c r="A7" s="5">
        <v>-2</v>
      </c>
      <c r="B7" s="45" t="s">
        <v>96</v>
      </c>
    </row>
    <row r="8" spans="1:18">
      <c r="A8" s="5"/>
      <c r="B8" s="45"/>
    </row>
    <row r="9" spans="1:18" ht="36.75" customHeight="1">
      <c r="A9" s="5">
        <v>-3</v>
      </c>
      <c r="B9" s="46" t="s">
        <v>114</v>
      </c>
      <c r="C9" s="196"/>
    </row>
    <row r="10" spans="1:18" ht="9" customHeight="1">
      <c r="A10" s="5"/>
    </row>
    <row r="11" spans="1:18" ht="30.75" customHeight="1">
      <c r="A11" s="5">
        <v>-4</v>
      </c>
      <c r="B11" s="6" t="s">
        <v>69</v>
      </c>
      <c r="C11" s="198"/>
      <c r="D11" s="2"/>
      <c r="E11" s="2"/>
      <c r="F11" s="2"/>
      <c r="G11" s="2"/>
      <c r="H11" s="2"/>
      <c r="I11" s="2"/>
    </row>
    <row r="12" spans="1:18" ht="30.75" customHeight="1">
      <c r="A12" s="4">
        <v>-5</v>
      </c>
      <c r="B12" s="6" t="s">
        <v>99</v>
      </c>
      <c r="C12" s="198"/>
      <c r="D12" s="2"/>
      <c r="E12" s="2"/>
      <c r="F12" s="2"/>
      <c r="G12" s="2"/>
      <c r="H12" s="2"/>
      <c r="I12" s="2"/>
    </row>
    <row r="13" spans="1:18" ht="10.5" customHeight="1">
      <c r="A13" s="4"/>
      <c r="B13" s="6"/>
      <c r="C13" s="198"/>
      <c r="D13" s="2"/>
      <c r="E13" s="2"/>
      <c r="F13" s="2"/>
      <c r="G13" s="2"/>
      <c r="H13" s="2"/>
      <c r="I13" s="2"/>
    </row>
    <row r="14" spans="1:18" ht="30.75" customHeight="1">
      <c r="A14" s="4"/>
      <c r="B14" s="2" t="s">
        <v>100</v>
      </c>
      <c r="C14" s="198"/>
      <c r="D14" s="2"/>
      <c r="E14" s="2"/>
      <c r="F14" s="2"/>
      <c r="G14" s="2"/>
      <c r="H14" s="2"/>
      <c r="I14" s="2"/>
    </row>
    <row r="15" spans="1:18" ht="12.75" customHeight="1">
      <c r="A15" s="4"/>
      <c r="B15" s="2"/>
      <c r="C15" s="198"/>
      <c r="D15" s="2"/>
      <c r="E15" s="2"/>
      <c r="F15" s="2"/>
      <c r="G15" s="2"/>
      <c r="H15" s="2"/>
      <c r="I15" s="2"/>
    </row>
    <row r="16" spans="1:18">
      <c r="B16" s="2" t="s">
        <v>101</v>
      </c>
      <c r="C16" s="210"/>
      <c r="D16" s="2"/>
      <c r="E16" s="2"/>
      <c r="F16" s="2"/>
      <c r="G16" s="2"/>
      <c r="H16" s="2"/>
      <c r="I16" s="2"/>
    </row>
    <row r="17" spans="1:9" ht="10.5" customHeight="1">
      <c r="A17" s="4"/>
      <c r="B17" s="6"/>
      <c r="C17" s="2"/>
      <c r="D17" s="2"/>
      <c r="E17" s="2"/>
      <c r="F17" s="2"/>
      <c r="G17" s="2"/>
      <c r="H17" s="2"/>
      <c r="I17" s="2"/>
    </row>
    <row r="18" spans="1:9">
      <c r="A18" s="4"/>
      <c r="B18" s="6" t="s">
        <v>102</v>
      </c>
      <c r="C18" s="2"/>
      <c r="D18" s="2"/>
      <c r="E18" s="2"/>
      <c r="F18" s="2"/>
      <c r="G18" s="2"/>
      <c r="H18" s="2"/>
      <c r="I18" s="2"/>
    </row>
    <row r="19" spans="1:9">
      <c r="A19" s="4"/>
      <c r="B19" s="6"/>
      <c r="C19" s="2"/>
      <c r="D19" s="2"/>
      <c r="E19" s="2"/>
      <c r="F19" s="2"/>
      <c r="G19" s="2"/>
      <c r="H19" s="2"/>
      <c r="I19" s="2"/>
    </row>
    <row r="20" spans="1:9" ht="27.6">
      <c r="A20" s="5">
        <v>-6</v>
      </c>
      <c r="B20" s="46" t="s">
        <v>117</v>
      </c>
      <c r="D20" s="196"/>
    </row>
    <row r="21" spans="1:9">
      <c r="A21" s="4"/>
      <c r="B21" s="6"/>
      <c r="C21" s="2"/>
      <c r="D21" s="2"/>
      <c r="E21" s="2"/>
      <c r="F21" s="2"/>
      <c r="G21" s="2"/>
      <c r="H21" s="2"/>
      <c r="I21" s="2"/>
    </row>
    <row r="22" spans="1:9" ht="49.5" customHeight="1">
      <c r="A22" s="5">
        <v>-7</v>
      </c>
      <c r="B22" s="46" t="s">
        <v>115</v>
      </c>
      <c r="C22" s="2"/>
      <c r="D22" s="277"/>
      <c r="E22" s="277"/>
      <c r="F22" s="2"/>
      <c r="G22" s="2"/>
      <c r="H22" s="2"/>
      <c r="I22" s="2"/>
    </row>
    <row r="23" spans="1:9">
      <c r="A23" s="4"/>
      <c r="B23" s="6"/>
      <c r="C23" s="2"/>
      <c r="D23" s="2"/>
      <c r="E23" s="2"/>
      <c r="F23" s="2"/>
      <c r="G23" s="2"/>
      <c r="H23" s="2"/>
      <c r="I23" s="2"/>
    </row>
    <row r="24" spans="1:9" ht="41.4">
      <c r="A24" s="4">
        <v>-8</v>
      </c>
      <c r="B24" s="46" t="s">
        <v>119</v>
      </c>
      <c r="C24" s="2"/>
      <c r="D24" s="198"/>
      <c r="E24" s="2"/>
      <c r="F24" s="2"/>
      <c r="G24" s="2"/>
      <c r="H24" s="2"/>
      <c r="I24" s="2"/>
    </row>
    <row r="25" spans="1:9">
      <c r="A25" s="5"/>
      <c r="B25" s="6"/>
      <c r="C25" s="2"/>
      <c r="D25" s="2"/>
      <c r="E25" s="2"/>
      <c r="F25" s="2"/>
      <c r="G25" s="2"/>
      <c r="H25" s="2"/>
      <c r="I25" s="2"/>
    </row>
    <row r="26" spans="1:9" ht="27.6">
      <c r="A26" s="4">
        <v>-9</v>
      </c>
      <c r="B26" s="47" t="s">
        <v>64</v>
      </c>
      <c r="C26" s="2"/>
      <c r="D26" s="210"/>
      <c r="E26" s="2"/>
      <c r="F26" s="2"/>
      <c r="G26" s="2"/>
      <c r="H26" s="2"/>
      <c r="I26" s="2"/>
    </row>
    <row r="27" spans="1:9">
      <c r="A27" s="4"/>
      <c r="B27" s="6"/>
      <c r="C27" s="2"/>
      <c r="D27" s="2"/>
      <c r="E27" s="2"/>
      <c r="F27" s="2"/>
      <c r="G27" s="2"/>
      <c r="H27" s="2"/>
      <c r="I27" s="2"/>
    </row>
    <row r="28" spans="1:9" ht="63.75" customHeight="1">
      <c r="A28" s="4">
        <v>-10</v>
      </c>
      <c r="B28" s="47" t="s">
        <v>118</v>
      </c>
      <c r="D28" s="208"/>
    </row>
    <row r="30" spans="1:9" ht="41.4">
      <c r="A30" s="5">
        <v>-11</v>
      </c>
      <c r="B30" s="2" t="s">
        <v>56</v>
      </c>
    </row>
    <row r="32" spans="1:9">
      <c r="B32" s="1" t="s">
        <v>80</v>
      </c>
    </row>
    <row r="33" spans="2:2" ht="13.5" customHeight="1"/>
    <row r="34" spans="2:2">
      <c r="B34" s="276" t="s">
        <v>81</v>
      </c>
    </row>
    <row r="35" spans="2:2">
      <c r="B35" s="276"/>
    </row>
    <row r="36" spans="2:2">
      <c r="B36" s="146"/>
    </row>
    <row r="37" spans="2:2">
      <c r="B37" s="276" t="s">
        <v>82</v>
      </c>
    </row>
    <row r="38" spans="2:2">
      <c r="B38" s="276"/>
    </row>
  </sheetData>
  <mergeCells count="3">
    <mergeCell ref="B34:B35"/>
    <mergeCell ref="B37:B38"/>
    <mergeCell ref="D22:E22"/>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haredContentType xmlns="Microsoft.SharePoint.Taxonomy.ContentTypeSync" SourceId="7fab8bed-2a1e-4b70-a6bc-67d865bad826" ContentTypeId="0x010100C40666EE75668C44BECB7F8AD5D91BCB010101" PreviousValue="false"/>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4.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6.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7.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2.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3.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4.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1878965A-CC32-4AE3-9E3F-7C0E8BBD43C3}">
  <ds:schemaRefs>
    <ds:schemaRef ds:uri="office.server.policy"/>
  </ds:schemaRefs>
</ds:datastoreItem>
</file>

<file path=customXml/itemProps6.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7.xml><?xml version="1.0" encoding="utf-8"?>
<ds:datastoreItem xmlns:ds="http://schemas.openxmlformats.org/officeDocument/2006/customXml" ds:itemID="{DECA488C-F3FD-4991-97A5-4AA46C9F6C9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Luke Thrum</cp:lastModifiedBy>
  <cp:lastPrinted>2024-07-31T23:15:33Z</cp:lastPrinted>
  <dcterms:created xsi:type="dcterms:W3CDTF">1999-01-24T20:29:10Z</dcterms:created>
  <dcterms:modified xsi:type="dcterms:W3CDTF">2025-08-19T19:54:14Z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