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W:\Close for FY25\1224\5 year table\"/>
    </mc:Choice>
  </mc:AlternateContent>
  <xr:revisionPtr revIDLastSave="0" documentId="13_ncr:1_{AFDBFDD6-C366-49F5-90E1-66F24EB48295}" xr6:coauthVersionLast="47" xr6:coauthVersionMax="47" xr10:uidLastSave="{00000000-0000-0000-0000-000000000000}"/>
  <bookViews>
    <workbookView xWindow="-120" yWindow="-120" windowWidth="29040" windowHeight="15840" tabRatio="778" xr2:uid="{00000000-000D-0000-FFFF-FFFF00000000}"/>
  </bookViews>
  <sheets>
    <sheet name="Financial Data - Qtrly" sheetId="44" r:id="rId1"/>
    <sheet name="Notes" sheetId="61"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0" localSheetId="1">#REF!</definedName>
    <definedName name="\0">#REF!</definedName>
    <definedName name="\P" localSheetId="1">#REF!</definedName>
    <definedName name="\P">#REF!</definedName>
    <definedName name="_DAT1" localSheetId="1">#REF!</definedName>
    <definedName name="_DAT1">#REF!</definedName>
    <definedName name="_DAT2" localSheetId="1">#REF!</definedName>
    <definedName name="_DAT2">#REF!</definedName>
    <definedName name="_DAT3" localSheetId="1">#REF!</definedName>
    <definedName name="_DAT3">#REF!</definedName>
    <definedName name="_DAT4" localSheetId="1">#REF!</definedName>
    <definedName name="_DAT4">#REF!</definedName>
    <definedName name="_DAT5" localSheetId="1">#REF!</definedName>
    <definedName name="_DAT5">#REF!</definedName>
    <definedName name="_DAT6" localSheetId="1">#REF!</definedName>
    <definedName name="_DAT6">#REF!</definedName>
    <definedName name="_DAT7" localSheetId="1">#REF!</definedName>
    <definedName name="_DAT7">#REF!</definedName>
    <definedName name="ActiveList" localSheetId="1">#REF!</definedName>
    <definedName name="ActiveList">#REF!</definedName>
    <definedName name="AMT_CF" localSheetId="1">#REF!</definedName>
    <definedName name="AMT_CF">#REF!</definedName>
    <definedName name="Annual_Report" localSheetId="1">#REF!</definedName>
    <definedName name="Annual_Report">#REF!</definedName>
    <definedName name="ATTENTION" localSheetId="1">#REF!</definedName>
    <definedName name="ATTENTION">#REF!</definedName>
    <definedName name="AUST_TAX" localSheetId="1">#REF!</definedName>
    <definedName name="AUST_TAX">#REF!</definedName>
    <definedName name="Balance" localSheetId="1">#REF!</definedName>
    <definedName name="Balance">#REF!</definedName>
    <definedName name="Balance_Sheet" localSheetId="1">#REF!</definedName>
    <definedName name="Balance_Sheet">#REF!</definedName>
    <definedName name="BEGINNING" localSheetId="1">#REF!</definedName>
    <definedName name="BEGINNING">#REF!</definedName>
    <definedName name="big_print" localSheetId="1">#REF!</definedName>
    <definedName name="big_print">#REF!</definedName>
    <definedName name="Cash_Flow" localSheetId="1">#REF!</definedName>
    <definedName name="Cash_Flow">#REF!</definedName>
    <definedName name="CHANGE" localSheetId="1">#REF!</definedName>
    <definedName name="CHANGE">#REF!</definedName>
    <definedName name="CHANGE_GYPSUM" localSheetId="1">#REF!</definedName>
    <definedName name="CHANGE_GYPSUM">#REF!</definedName>
    <definedName name="CHANGE_JHBP" localSheetId="1">#REF!</definedName>
    <definedName name="CHANGE_JHBP">#REF!</definedName>
    <definedName name="Code">[1]Main!$G$5</definedName>
    <definedName name="Company">[1]Main!$G$4</definedName>
    <definedName name="CPanel_Zero" localSheetId="1">#REF!</definedName>
    <definedName name="CPanel_Zero">#REF!</definedName>
    <definedName name="Credit" localSheetId="1">#REF!</definedName>
    <definedName name="Credit">#REF!</definedName>
    <definedName name="CUMAVERAGE">[2]Main!$J$16</definedName>
    <definedName name="Curr_Period" localSheetId="1">#REF!</definedName>
    <definedName name="Curr_Period">#REF!</definedName>
    <definedName name="Currency">[1]Main!$G$12</definedName>
    <definedName name="current" localSheetId="1">#REF!</definedName>
    <definedName name="current">#REF!</definedName>
    <definedName name="Cushion" localSheetId="1">#REF!</definedName>
    <definedName name="Cushion">#REF!</definedName>
    <definedName name="Cushion_in_Payable" localSheetId="1">#REF!</definedName>
    <definedName name="Cushion_in_Payable">#REF!</definedName>
    <definedName name="Date">[1]Main!$G$9</definedName>
    <definedName name="Date1">[3]Look_up_data!$M$6</definedName>
    <definedName name="Date15">[4]input!$B$20</definedName>
    <definedName name="Date16">[4]input!$B$21</definedName>
    <definedName name="dd" localSheetId="1">#REF!</definedName>
    <definedName name="dd">#REF!</definedName>
    <definedName name="ddd" localSheetId="1">#REF!</definedName>
    <definedName name="ddd">#REF!</definedName>
    <definedName name="dddd" localSheetId="1">#REF!</definedName>
    <definedName name="dddd">#REF!</definedName>
    <definedName name="ddddd" localSheetId="1">#REF!</definedName>
    <definedName name="ddddd">#REF!</definedName>
    <definedName name="Debit" localSheetId="1">#REF!</definedName>
    <definedName name="Debit">#REF!</definedName>
    <definedName name="DEFERRED" localSheetId="1">#REF!</definedName>
    <definedName name="DEFERRED">#REF!</definedName>
    <definedName name="DEPLETION" localSheetId="1">#REF!</definedName>
    <definedName name="DEPLETION">#REF!</definedName>
    <definedName name="DIRECTORY" localSheetId="1">#REF!</definedName>
    <definedName name="DIRECTORY">#REF!</definedName>
    <definedName name="Elem_Test" localSheetId="1">#REF!</definedName>
    <definedName name="Elem_Test">#REF!</definedName>
    <definedName name="excess_tax_basis_in_wmm" localSheetId="1">'[5]Rate Rec.'!#REF!</definedName>
    <definedName name="excess_tax_basis_in_wmm">'[5]Rate Rec.'!#REF!</definedName>
    <definedName name="Fiscal_YR" localSheetId="1">#REF!</definedName>
    <definedName name="Fiscal_YR">#REF!</definedName>
    <definedName name="Flags" localSheetId="1">#REF!</definedName>
    <definedName name="Flags">#REF!</definedName>
    <definedName name="FN_1_Background" localSheetId="1">#REF!</definedName>
    <definedName name="FN_1_Background">#REF!</definedName>
    <definedName name="FN_10_Debt" localSheetId="1">#REF!</definedName>
    <definedName name="FN_10_Debt">#REF!</definedName>
    <definedName name="FN_11_Contingencies" localSheetId="1">#REF!</definedName>
    <definedName name="FN_11_Contingencies">#REF!</definedName>
    <definedName name="FN_12_Restructure_and_Other_Expenses" localSheetId="1">#REF!</definedName>
    <definedName name="FN_12_Restructure_and_Other_Expenses">#REF!</definedName>
    <definedName name="FN_13_Taxes" localSheetId="1">#REF!</definedName>
    <definedName name="FN_13_Taxes">#REF!</definedName>
    <definedName name="FN_14_Disc_Ops" localSheetId="1">#REF!</definedName>
    <definedName name="FN_14_Disc_Ops">#REF!</definedName>
    <definedName name="FN_15_Stk_Based_Comp" localSheetId="1">#REF!</definedName>
    <definedName name="FN_15_Stk_Based_Comp">#REF!</definedName>
    <definedName name="FN_16_Financial_Instru" localSheetId="1">#REF!</definedName>
    <definedName name="FN_16_Financial_Instru">#REF!</definedName>
    <definedName name="FN_17_Segment_Info" localSheetId="1">#REF!</definedName>
    <definedName name="FN_17_Segment_Info">#REF!</definedName>
    <definedName name="FN_18_Comprehensive_Income" localSheetId="1">#REF!</definedName>
    <definedName name="FN_18_Comprehensive_Income">#REF!</definedName>
    <definedName name="FN_19_Shareholder_Equity" localSheetId="1">#REF!</definedName>
    <definedName name="FN_19_Shareholder_Equity">#REF!</definedName>
    <definedName name="FN_2_Acctg_Policies" localSheetId="1">#REF!</definedName>
    <definedName name="FN_2_Acctg_Policies">#REF!</definedName>
    <definedName name="FN_20_Extraordinarys" localSheetId="1">#REF!</definedName>
    <definedName name="FN_20_Extraordinarys">#REF!</definedName>
    <definedName name="FN_21_Related_Party" localSheetId="1">#REF!</definedName>
    <definedName name="FN_21_Related_Party">#REF!</definedName>
    <definedName name="FN_22_Unaudited_Interim" localSheetId="1">#REF!</definedName>
    <definedName name="FN_22_Unaudited_Interim">#REF!</definedName>
    <definedName name="FN_3_Accts_Rec" localSheetId="1">#REF!</definedName>
    <definedName name="FN_3_Accts_Rec">#REF!</definedName>
    <definedName name="FN_4_Inventories" localSheetId="1">#REF!</definedName>
    <definedName name="FN_4_Inventories">#REF!</definedName>
    <definedName name="FN_5_Investments" localSheetId="1">#REF!</definedName>
    <definedName name="FN_5_Investments">#REF!</definedName>
    <definedName name="FN_6_Eqty_Invstmnts" localSheetId="1">#REF!</definedName>
    <definedName name="FN_6_Eqty_Invstmnts">#REF!</definedName>
    <definedName name="FN_7_PPE" localSheetId="1">#REF!</definedName>
    <definedName name="FN_7_PPE">#REF!</definedName>
    <definedName name="FN_8_Intangibles" localSheetId="1">#REF!</definedName>
    <definedName name="FN_8_Intangibles">#REF!</definedName>
    <definedName name="FN_9_Retirement_Plans" localSheetId="1">#REF!</definedName>
    <definedName name="FN_9_Retirement_Plans">#REF!</definedName>
    <definedName name="Form_4626" localSheetId="1">#REF!</definedName>
    <definedName name="Form_4626">#REF!</definedName>
    <definedName name="gain_on_gypsum_sale" localSheetId="1">#REF!</definedName>
    <definedName name="gain_on_gypsum_sale">#REF!</definedName>
    <definedName name="GM_percent_actual_print" localSheetId="1">#REF!</definedName>
    <definedName name="GM_percent_actual_print">#REF!</definedName>
    <definedName name="GM_percent_forecast_print" localSheetId="1">#REF!</definedName>
    <definedName name="GM_percent_forecast_print">#REF!</definedName>
    <definedName name="GM_percent_hide_actual" localSheetId="1">#REF!</definedName>
    <definedName name="GM_percent_hide_actual">#REF!</definedName>
    <definedName name="GM_percent_hide_forecast" localSheetId="1">#REF!</definedName>
    <definedName name="GM_percent_hide_forecast">#REF!</definedName>
    <definedName name="gm_percent_hide_plan" localSheetId="1">#REF!</definedName>
    <definedName name="gm_percent_hide_plan">#REF!</definedName>
    <definedName name="hide_actual" localSheetId="1">#REF!</definedName>
    <definedName name="hide_actual">#REF!</definedName>
    <definedName name="hide_forecast" localSheetId="1">#REF!</definedName>
    <definedName name="hide_forecast">#REF!</definedName>
    <definedName name="Income_Actual_Print" localSheetId="1">#REF!</definedName>
    <definedName name="Income_Actual_Print">#REF!</definedName>
    <definedName name="Income_Forecast_Print" localSheetId="1">#REF!</definedName>
    <definedName name="Income_Forecast_Print">#REF!</definedName>
    <definedName name="Income_hide_actual" localSheetId="1">#REF!</definedName>
    <definedName name="Income_hide_actual">#REF!</definedName>
    <definedName name="Income_hide_forecast" localSheetId="1">#REF!</definedName>
    <definedName name="Income_hide_forecast">#REF!</definedName>
    <definedName name="Income_hide_plan" localSheetId="1">#REF!</definedName>
    <definedName name="Income_hide_plan">#REF!</definedName>
    <definedName name="JOURNAL_ENTRY" localSheetId="1">#REF!</definedName>
    <definedName name="JOURNAL_ENTRY">#REF!</definedName>
    <definedName name="Jrnl_Desc" localSheetId="1">#REF!</definedName>
    <definedName name="Jrnl_Desc">#REF!</definedName>
    <definedName name="Jrnl_List" localSheetId="1">#REF!</definedName>
    <definedName name="Jrnl_List">#REF!</definedName>
    <definedName name="KEYSTROKE" localSheetId="1">#REF!</definedName>
    <definedName name="KEYSTROKE">#REF!</definedName>
    <definedName name="M_1S" localSheetId="1">#REF!</definedName>
    <definedName name="M_1S">#REF!</definedName>
    <definedName name="M1S" localSheetId="1">#REF!</definedName>
    <definedName name="M1S">#REF!</definedName>
    <definedName name="Margin_Actual_Print" localSheetId="1">#REF!</definedName>
    <definedName name="Margin_Actual_Print">#REF!</definedName>
    <definedName name="Margin_Forecast_Print" localSheetId="1">#REF!</definedName>
    <definedName name="Margin_Forecast_Print">#REF!</definedName>
    <definedName name="Margin_hide_actual" localSheetId="1">#REF!</definedName>
    <definedName name="Margin_hide_actual">#REF!</definedName>
    <definedName name="Margin_hide_forecast" localSheetId="1">#REF!</definedName>
    <definedName name="Margin_hide_forecast">#REF!</definedName>
    <definedName name="margin_hide_plan" localSheetId="1">#REF!</definedName>
    <definedName name="margin_hide_plan">#REF!</definedName>
    <definedName name="measurement">'[6]Results for the Q'!$L$34:$L$36</definedName>
    <definedName name="months2006" localSheetId="1">#REF!</definedName>
    <definedName name="months2006">#REF!</definedName>
    <definedName name="months2007" localSheetId="1">#REF!</definedName>
    <definedName name="months2007">#REF!</definedName>
    <definedName name="months2008" localSheetId="1">#REF!</definedName>
    <definedName name="months2008">#REF!</definedName>
    <definedName name="OpenPeriod" localSheetId="1">#REF!</definedName>
    <definedName name="OpenPeriod">#REF!</definedName>
    <definedName name="OTHER_PERM" localSheetId="1">'[5]Rate Rec.'!#REF!</definedName>
    <definedName name="OTHER_PERM">'[5]Rate Rec.'!#REF!</definedName>
    <definedName name="Other_permanent" localSheetId="1">'[5]Rate Rec.'!#REF!</definedName>
    <definedName name="Other_permanent">'[5]Rate Rec.'!#REF!</definedName>
    <definedName name="Panel" localSheetId="1">#REF!</definedName>
    <definedName name="Panel">#REF!</definedName>
    <definedName name="Position" localSheetId="1">#REF!</definedName>
    <definedName name="Position">#REF!</definedName>
    <definedName name="Post_Flag" localSheetId="1">#REF!</definedName>
    <definedName name="Post_Flag">#REF!</definedName>
    <definedName name="Prima_Facie">[7]Rates!$I$18</definedName>
    <definedName name="_xlnm.Print_Area" localSheetId="1">Notes!$A$1:$B$5</definedName>
    <definedName name="Profit_Loss" localSheetId="1">#REF!</definedName>
    <definedName name="Profit_Loss">#REF!</definedName>
    <definedName name="Quarterly_Report" localSheetId="1">#REF!</definedName>
    <definedName name="Quarterly_Report">#REF!</definedName>
    <definedName name="RD_Actual_Print" localSheetId="1">#REF!</definedName>
    <definedName name="RD_Actual_Print">#REF!</definedName>
    <definedName name="RD_Forecast_Print" localSheetId="1">#REF!</definedName>
    <definedName name="RD_Forecast_Print">#REF!</definedName>
    <definedName name="RD_hide_actual" localSheetId="1">#REF!</definedName>
    <definedName name="RD_hide_actual">#REF!</definedName>
    <definedName name="RD_hide_forecast" localSheetId="1">#REF!</definedName>
    <definedName name="RD_hide_forecast">#REF!</definedName>
    <definedName name="RD_hide_plan" localSheetId="1">#REF!</definedName>
    <definedName name="RD_hide_plan">#REF!</definedName>
    <definedName name="REF_REC" localSheetId="1">#REF!</definedName>
    <definedName name="REF_REC">#REF!</definedName>
    <definedName name="REPORT" localSheetId="1">#REF!</definedName>
    <definedName name="REPORT">#REF!</definedName>
    <definedName name="Restructuring_actual_print" localSheetId="1">#REF!</definedName>
    <definedName name="Restructuring_actual_print">#REF!</definedName>
    <definedName name="Restructuring_forecast_print" localSheetId="1">#REF!</definedName>
    <definedName name="Restructuring_forecast_print">#REF!</definedName>
    <definedName name="Restructuring_hide_actual" localSheetId="1">#REF!</definedName>
    <definedName name="Restructuring_hide_actual">#REF!</definedName>
    <definedName name="Restructuring_hide_forecast" localSheetId="1">#REF!</definedName>
    <definedName name="Restructuring_hide_forecast">#REF!</definedName>
    <definedName name="restructuring_hide_plan" localSheetId="1">#REF!</definedName>
    <definedName name="restructuring_hide_plan">#REF!</definedName>
    <definedName name="Sales_Actual_Print" localSheetId="1">#REF!</definedName>
    <definedName name="Sales_Actual_Print">#REF!</definedName>
    <definedName name="Sales_Forecast_Print" localSheetId="1">#REF!</definedName>
    <definedName name="Sales_Forecast_Print">#REF!</definedName>
    <definedName name="Sales_hide_actual" localSheetId="1">#REF!</definedName>
    <definedName name="Sales_hide_actual">#REF!</definedName>
    <definedName name="Sales_hide_forecast" localSheetId="1">#REF!</definedName>
    <definedName name="Sales_hide_forecast">#REF!</definedName>
    <definedName name="sales_hide_plan" localSheetId="1">#REF!</definedName>
    <definedName name="sales_hide_plan">#REF!</definedName>
    <definedName name="Select_Jrnl" localSheetId="1">#REF!</definedName>
    <definedName name="Select_Jrnl">#REF!</definedName>
    <definedName name="Select_Period" localSheetId="1">#REF!</definedName>
    <definedName name="Select_Period">#REF!</definedName>
    <definedName name="Select_Post" localSheetId="1">#REF!</definedName>
    <definedName name="Select_Post">#REF!</definedName>
    <definedName name="Select_User" localSheetId="1">#REF!</definedName>
    <definedName name="Select_User">#REF!</definedName>
    <definedName name="Select_Zero" localSheetId="1">#REF!</definedName>
    <definedName name="Select_Zero">#REF!</definedName>
    <definedName name="Server" localSheetId="1">#REF!</definedName>
    <definedName name="Server">#REF!</definedName>
    <definedName name="SGA_Actual_Print" localSheetId="1">#REF!</definedName>
    <definedName name="SGA_Actual_Print">#REF!</definedName>
    <definedName name="SGA_Forecast_Print" localSheetId="1">#REF!</definedName>
    <definedName name="SGA_Forecast_Print">#REF!</definedName>
    <definedName name="SGA_hide_actual" localSheetId="1">#REF!</definedName>
    <definedName name="SGA_hide_actual">#REF!</definedName>
    <definedName name="SGA_hide_forecast" localSheetId="1">#REF!</definedName>
    <definedName name="SGA_hide_forecast">#REF!</definedName>
    <definedName name="SGA_hide_plan" localSheetId="1">#REF!</definedName>
    <definedName name="SGA_hide_plan">#REF!</definedName>
    <definedName name="ss" localSheetId="1">'[8]Gross Margin %'!#REF!</definedName>
    <definedName name="ss">'[8]Gross Margin %'!#REF!</definedName>
    <definedName name="Status_Entry" localSheetId="1">#REF!</definedName>
    <definedName name="Status_Entry">#REF!</definedName>
    <definedName name="Status_Month" localSheetId="1">#REF!</definedName>
    <definedName name="Status_Month">#REF!</definedName>
    <definedName name="stock_exchange" localSheetId="1">#REF!</definedName>
    <definedName name="stock_exchange">#REF!</definedName>
    <definedName name="stock_option" localSheetId="1">#REF!</definedName>
    <definedName name="stock_option">#REF!</definedName>
    <definedName name="Summary_Actual_Print" localSheetId="1">#REF!</definedName>
    <definedName name="Summary_Actual_Print">#REF!</definedName>
    <definedName name="Summary_Forecast_Print" localSheetId="1">#REF!</definedName>
    <definedName name="Summary_Forecast_Print">#REF!</definedName>
    <definedName name="Summary_hide_actual" localSheetId="1">#REF!</definedName>
    <definedName name="Summary_hide_actual">#REF!</definedName>
    <definedName name="Summary_hide_forecast" localSheetId="1">#REF!</definedName>
    <definedName name="Summary_hide_forecast">#REF!</definedName>
    <definedName name="summary_hide_plan" localSheetId="1">#REF!</definedName>
    <definedName name="summary_hide_plan">#REF!</definedName>
    <definedName name="sxc" localSheetId="1">'[8]Gross Margin %'!#REF!</definedName>
    <definedName name="sxc">'[8]Gross Margin %'!#REF!</definedName>
    <definedName name="TAX_EXPENSE" localSheetId="1">#REF!</definedName>
    <definedName name="TAX_EXPENSE">#REF!</definedName>
    <definedName name="TAXREC" localSheetId="1">#REF!</definedName>
    <definedName name="TAXREC">#REF!</definedName>
    <definedName name="TEST1" localSheetId="1">#REF!</definedName>
    <definedName name="TEST1">#REF!</definedName>
    <definedName name="TESTHKEY" localSheetId="1">#REF!</definedName>
    <definedName name="TESTHKEY">#REF!</definedName>
    <definedName name="TESTKEYS" localSheetId="1">#REF!</definedName>
    <definedName name="TESTKEYS">#REF!</definedName>
    <definedName name="TESTVKEY" localSheetId="1">#REF!</definedName>
    <definedName name="TESTVKEY">#REF!</definedName>
    <definedName name="Total_EBIT" localSheetId="1">#REF!</definedName>
    <definedName name="Total_EBIT">#REF!</definedName>
    <definedName name="TRUE_UP" localSheetId="1">#REF!</definedName>
    <definedName name="TRUE_UP">#REF!</definedName>
    <definedName name="US_DEFERREDS_FOR_AUST" localSheetId="1">#REF!</definedName>
    <definedName name="US_DEFERREDS_FOR_AUST">#REF!</definedName>
    <definedName name="Volumes_Actual_Print" localSheetId="1">#REF!</definedName>
    <definedName name="Volumes_Actual_Print">#REF!</definedName>
    <definedName name="Volumes_Forecast_Print" localSheetId="1">#REF!</definedName>
    <definedName name="Volumes_Forecast_Print">#REF!</definedName>
    <definedName name="Volumes_hide_actual" localSheetId="1">#REF!</definedName>
    <definedName name="Volumes_hide_actual">#REF!</definedName>
    <definedName name="Volumes_hide_forecast" localSheetId="1">#REF!</definedName>
    <definedName name="Volumes_hide_forecast">#REF!</definedName>
    <definedName name="volumes_hide_plan" localSheetId="1">#REF!</definedName>
    <definedName name="volumes_hide_plan">#REF!</definedName>
    <definedName name="x" localSheetId="1">#REF!</definedName>
    <definedName name="x">#REF!</definedName>
    <definedName name="y" localSheetId="1">#REF!</definedName>
    <definedName name="y">#REF!</definedName>
    <definedName name="z" localSheetId="1">#REF!</definedName>
    <definedName name="z">#REF!</definedName>
    <definedName name="Zero_Flag" localSheetId="1">#REF!</definedName>
    <definedName name="Zero_Flag">#REF!</definedName>
  </definedNames>
  <calcPr calcId="191029"/>
  <customWorkbookViews>
    <customWorkbookView name="3 mths June 02" guid="{15F83C4C-9352-11D6-A3CA-00B0D0743F56}" maximized="1" windowWidth="1148" windowHeight="702" tabRatio="937" activeSheetId="10"/>
    <customWorkbookView name="3,6,3,9 - Dec-01" guid="{529DEB77-0456-11D6-BD6A-00105A185DBE}" maximized="1" windowWidth="1020" windowHeight="632" tabRatio="937" activeSheetId="1"/>
    <customWorkbookView name="12,12,3 Jun-01" guid="{B6C0E6C6-754B-11D5-BCE9-00105A185DBE}" maximized="1" windowWidth="1020" windowHeight="632" tabRatio="937" activeSheetId="1"/>
    <customWorkbookView name="3,3,6 - Sep-01" guid="{70798B9F-B8DD-11D5-BD2A-00105A185DBE}" maximized="1" windowWidth="1020" windowHeight="632" tabRatio="937" activeSheetId="1"/>
    <customWorkbookView name="full YEM02 legal" guid="{A7437058-D78C-11D5-BD48-00105A185DBE}" maximized="1" windowWidth="1020" windowHeight="632" tabRatio="937" activeSheetId="1"/>
    <customWorkbookView name="3,3,3,9 - Dec-01" guid="{313BDF97-0132-11D6-BD68-00105A185DBE}" maximized="1" windowWidth="1020" windowHeight="632" tabRatio="937" activeSheetId="1"/>
    <customWorkbookView name="12,12 - Mar-02" guid="{6F1787E6-53AD-11D6-BDBF-00105A185DBE}" maximized="1" windowWidth="1020" windowHeight="632" tabRatio="937" activeSheetId="1"/>
    <customWorkbookView name="3,3,3,3,12 - mar-02" guid="{6F1787E7-53AD-11D6-BDBF-00105A185DBE}" maximized="1" windowWidth="1020" windowHeight="632" tabRatio="937" activeSheetId="1"/>
    <customWorkbookView name="9,3,12 - Mar-02" guid="{41E38F89-53CE-11D6-BDBF-00105A185DBE}" maximized="1" windowWidth="1020" windowHeight="632" tabRatio="937" activeSheetId="11"/>
    <customWorkbookView name="3,6,9 Dec 02" guid="{E4A32CA0-143A-11D7-A445-00B0D0743F56}" maximized="1" windowWidth="1148" windowHeight="700" tabRatio="937"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E59" i="44" l="1"/>
  <c r="AE57" i="44"/>
  <c r="AF57" i="44"/>
  <c r="AF55" i="44"/>
  <c r="AF53" i="44"/>
  <c r="AF43" i="44"/>
  <c r="AF31" i="44"/>
  <c r="AF17" i="44"/>
  <c r="AF11" i="44"/>
  <c r="AF13" i="44"/>
  <c r="AF12" i="44"/>
  <c r="AF6" i="44"/>
  <c r="AF15" i="44" l="1"/>
  <c r="AE31" i="44" l="1"/>
  <c r="AF78" i="44"/>
  <c r="AF75" i="44"/>
  <c r="AF74" i="44"/>
  <c r="AF73" i="44"/>
  <c r="AF70" i="44"/>
  <c r="AF69" i="44"/>
  <c r="AF68" i="44"/>
  <c r="AF65" i="44"/>
  <c r="AF64" i="44"/>
  <c r="AF63" i="44"/>
  <c r="AF62" i="44"/>
  <c r="AF61" i="44"/>
  <c r="AF60" i="44"/>
  <c r="AF54" i="44"/>
  <c r="AF51" i="44"/>
  <c r="AF50" i="44"/>
  <c r="AF49" i="44"/>
  <c r="AF46" i="44"/>
  <c r="AF37" i="44"/>
  <c r="AF36" i="44"/>
  <c r="AF35" i="44"/>
  <c r="AF30" i="44"/>
  <c r="AF29" i="44"/>
  <c r="AF28" i="44"/>
  <c r="AF26" i="44"/>
  <c r="AF25" i="44"/>
  <c r="AF24" i="44"/>
  <c r="AF23" i="44"/>
  <c r="AF21" i="44"/>
  <c r="AF22" i="44"/>
  <c r="AF20" i="44"/>
  <c r="AF7" i="44"/>
  <c r="AF8" i="44"/>
  <c r="AE15" i="44"/>
  <c r="AF34" i="44"/>
  <c r="AE55" i="44"/>
  <c r="AD15" i="44"/>
  <c r="AD31" i="44"/>
  <c r="AD34" i="44"/>
  <c r="AD59" i="44" s="1"/>
  <c r="AD55" i="44"/>
  <c r="AF59" i="44" l="1"/>
  <c r="AE38" i="44"/>
  <c r="AE47" i="44" s="1"/>
  <c r="AF47" i="44" s="1"/>
  <c r="AF44" i="44"/>
  <c r="AF42" i="44"/>
  <c r="AD38" i="44"/>
  <c r="AD47" i="44" s="1"/>
  <c r="AD57" i="44"/>
  <c r="AC34" i="44"/>
  <c r="AC65" i="44"/>
  <c r="AC55" i="44"/>
  <c r="AC31" i="44"/>
  <c r="AC57" i="44" s="1"/>
  <c r="AC15" i="44"/>
  <c r="AB54" i="44"/>
  <c r="AE40" i="44" l="1"/>
  <c r="AE66" i="44"/>
  <c r="AD66" i="44"/>
  <c r="AD40" i="44"/>
  <c r="AC59" i="44"/>
  <c r="AC38" i="44"/>
  <c r="AB78" i="44"/>
  <c r="AB75" i="44"/>
  <c r="AB74" i="44"/>
  <c r="AB73" i="44"/>
  <c r="AB72" i="44"/>
  <c r="AF72" i="44" s="1"/>
  <c r="AB70" i="44"/>
  <c r="AB69" i="44"/>
  <c r="AB68" i="44"/>
  <c r="AB62" i="44"/>
  <c r="AB61" i="44"/>
  <c r="AB60" i="44"/>
  <c r="AB53" i="44"/>
  <c r="AB51" i="44"/>
  <c r="AB50" i="44"/>
  <c r="AB49" i="44"/>
  <c r="AB46" i="44"/>
  <c r="AB35" i="44"/>
  <c r="AB30" i="44"/>
  <c r="AB29" i="44"/>
  <c r="AB28" i="44"/>
  <c r="AB26" i="44"/>
  <c r="AB25" i="44"/>
  <c r="AB24" i="44"/>
  <c r="AB23" i="44"/>
  <c r="AF38" i="44" s="1"/>
  <c r="AB22" i="44"/>
  <c r="AB21" i="44"/>
  <c r="AB20" i="44"/>
  <c r="AB42" i="44" s="1"/>
  <c r="AB17" i="44"/>
  <c r="AB14" i="44"/>
  <c r="AF14" i="44" s="1"/>
  <c r="AB13" i="44"/>
  <c r="AB12" i="44"/>
  <c r="AB11" i="44"/>
  <c r="AB8" i="44"/>
  <c r="AB7" i="44"/>
  <c r="AB6" i="44"/>
  <c r="AA65" i="44"/>
  <c r="AA55" i="44"/>
  <c r="AA37" i="44"/>
  <c r="AA64" i="44" s="1"/>
  <c r="AA36" i="44"/>
  <c r="AA63" i="44" s="1"/>
  <c r="AA34" i="44"/>
  <c r="AA31" i="44"/>
  <c r="AA15" i="44"/>
  <c r="Z55" i="44"/>
  <c r="Z65" i="44"/>
  <c r="Z37" i="44"/>
  <c r="Z36" i="44"/>
  <c r="Z34" i="44"/>
  <c r="Z31" i="44"/>
  <c r="Z15" i="44"/>
  <c r="W64" i="44"/>
  <c r="R64" i="44"/>
  <c r="M64" i="44"/>
  <c r="H64" i="44"/>
  <c r="W37" i="44"/>
  <c r="R37" i="44"/>
  <c r="M37" i="44"/>
  <c r="H37" i="44"/>
  <c r="Y37" i="44"/>
  <c r="W29" i="44"/>
  <c r="R29" i="44"/>
  <c r="M29" i="44"/>
  <c r="H29" i="44"/>
  <c r="AF66" i="44" l="1"/>
  <c r="AF40" i="44"/>
  <c r="AB37" i="44"/>
  <c r="Z63" i="44"/>
  <c r="Z64" i="44"/>
  <c r="AC66" i="44"/>
  <c r="AC47" i="44"/>
  <c r="AC40" i="44"/>
  <c r="AA59" i="44"/>
  <c r="AA38" i="44"/>
  <c r="AA40" i="44" s="1"/>
  <c r="AB44" i="44"/>
  <c r="AA57" i="44"/>
  <c r="Z38" i="44"/>
  <c r="Z40" i="44" s="1"/>
  <c r="Z59" i="44"/>
  <c r="Z57" i="44"/>
  <c r="Y64" i="44"/>
  <c r="Y36" i="44"/>
  <c r="X65" i="44"/>
  <c r="X55" i="44"/>
  <c r="X34" i="44"/>
  <c r="X31" i="44"/>
  <c r="X15" i="44"/>
  <c r="Y31" i="44"/>
  <c r="AB64" i="44" l="1"/>
  <c r="Y63" i="44"/>
  <c r="AB63" i="44" s="1"/>
  <c r="AB36" i="44"/>
  <c r="AA66" i="44"/>
  <c r="Z66" i="44"/>
  <c r="X57" i="44"/>
  <c r="X38" i="44"/>
  <c r="X47" i="44" s="1"/>
  <c r="Y57" i="44"/>
  <c r="AB55" i="44"/>
  <c r="AB43" i="44"/>
  <c r="AB15" i="44"/>
  <c r="AB31" i="44"/>
  <c r="X59" i="44"/>
  <c r="M46" i="44"/>
  <c r="H46" i="44"/>
  <c r="W46" i="44"/>
  <c r="R46" i="44"/>
  <c r="Y65" i="44"/>
  <c r="AB65" i="44" s="1"/>
  <c r="Y55" i="44"/>
  <c r="Y34" i="44"/>
  <c r="AB34" i="44" s="1"/>
  <c r="Y15" i="44"/>
  <c r="AB57" i="44" l="1"/>
  <c r="Y38" i="44"/>
  <c r="AB38" i="44"/>
  <c r="AB40" i="44" s="1"/>
  <c r="X40" i="44"/>
  <c r="X66" i="44"/>
  <c r="Y59" i="44"/>
  <c r="AB59" i="44" s="1"/>
  <c r="AB66" i="44" l="1"/>
  <c r="Y40" i="44"/>
  <c r="Y47" i="44"/>
  <c r="AB47" i="44" s="1"/>
  <c r="Y66" i="44"/>
  <c r="W68" i="44"/>
  <c r="W60" i="44"/>
  <c r="V31" i="44"/>
  <c r="V65" i="44"/>
  <c r="V55" i="44"/>
  <c r="V34" i="44"/>
  <c r="V15" i="44"/>
  <c r="W78" i="44"/>
  <c r="W75" i="44"/>
  <c r="W74" i="44"/>
  <c r="W73" i="44"/>
  <c r="W72" i="44"/>
  <c r="W70" i="44"/>
  <c r="W69" i="44"/>
  <c r="W63" i="44"/>
  <c r="W62" i="44"/>
  <c r="W61" i="44"/>
  <c r="W54" i="44"/>
  <c r="W53" i="44"/>
  <c r="W51" i="44"/>
  <c r="W50" i="44"/>
  <c r="W49" i="44"/>
  <c r="W36" i="44"/>
  <c r="W35" i="44"/>
  <c r="W30" i="44"/>
  <c r="W28" i="44"/>
  <c r="W26" i="44"/>
  <c r="W25" i="44"/>
  <c r="W24" i="44"/>
  <c r="W23" i="44"/>
  <c r="W22" i="44"/>
  <c r="W21" i="44"/>
  <c r="W20" i="44"/>
  <c r="W17" i="44"/>
  <c r="W14" i="44"/>
  <c r="W13" i="44"/>
  <c r="W12" i="44"/>
  <c r="W11" i="44"/>
  <c r="W8" i="44"/>
  <c r="W7" i="44"/>
  <c r="W6" i="44"/>
  <c r="V57" i="44" l="1"/>
  <c r="V38" i="44"/>
  <c r="W31" i="44"/>
  <c r="V59" i="44"/>
  <c r="U31" i="44"/>
  <c r="U65" i="44"/>
  <c r="U55" i="44"/>
  <c r="U34" i="44"/>
  <c r="U15" i="44"/>
  <c r="V66" i="44" l="1"/>
  <c r="U38" i="44"/>
  <c r="U47" i="44" s="1"/>
  <c r="V40" i="44"/>
  <c r="V47" i="44"/>
  <c r="U59" i="44"/>
  <c r="U57" i="44"/>
  <c r="T31" i="44"/>
  <c r="S65" i="44"/>
  <c r="S55" i="44"/>
  <c r="S34" i="44"/>
  <c r="S31" i="44"/>
  <c r="S15" i="44"/>
  <c r="T55" i="44"/>
  <c r="T65" i="44"/>
  <c r="T34" i="44"/>
  <c r="T15" i="44"/>
  <c r="H20" i="44"/>
  <c r="M6" i="44"/>
  <c r="R6" i="44"/>
  <c r="T57" i="44" l="1"/>
  <c r="T38" i="44"/>
  <c r="S57" i="44"/>
  <c r="S38" i="44"/>
  <c r="U40" i="44"/>
  <c r="W65" i="44"/>
  <c r="W57" i="44"/>
  <c r="W34" i="44"/>
  <c r="U66" i="44"/>
  <c r="W44" i="44"/>
  <c r="S59" i="44"/>
  <c r="W55" i="44"/>
  <c r="T59" i="44"/>
  <c r="W15" i="44"/>
  <c r="W42" i="44"/>
  <c r="W43" i="44"/>
  <c r="R61" i="44"/>
  <c r="R60" i="44"/>
  <c r="R54" i="44"/>
  <c r="R53" i="44"/>
  <c r="R51" i="44"/>
  <c r="R50" i="44"/>
  <c r="R30" i="44"/>
  <c r="R28" i="44"/>
  <c r="R26" i="44"/>
  <c r="R25" i="44"/>
  <c r="R24" i="44"/>
  <c r="R23" i="44"/>
  <c r="R22" i="44"/>
  <c r="R21" i="44"/>
  <c r="R20" i="44"/>
  <c r="R17" i="44"/>
  <c r="R13" i="44"/>
  <c r="R12" i="44"/>
  <c r="R11" i="44"/>
  <c r="R8" i="44"/>
  <c r="R7" i="44"/>
  <c r="Q66" i="44"/>
  <c r="Q55" i="44"/>
  <c r="Q42" i="44"/>
  <c r="Q31" i="44"/>
  <c r="Q15" i="44"/>
  <c r="R14" i="44"/>
  <c r="Q38" i="44" l="1"/>
  <c r="Q47" i="44" s="1"/>
  <c r="W38" i="44"/>
  <c r="W40" i="44" s="1"/>
  <c r="S40" i="44"/>
  <c r="S47" i="44"/>
  <c r="T40" i="44"/>
  <c r="T47" i="44"/>
  <c r="S66" i="44"/>
  <c r="W59" i="44"/>
  <c r="W66" i="44" s="1"/>
  <c r="T66" i="44"/>
  <c r="P65" i="44"/>
  <c r="P55" i="44"/>
  <c r="P43" i="44"/>
  <c r="P42" i="44"/>
  <c r="P36" i="44"/>
  <c r="P35" i="44"/>
  <c r="P62" i="44" s="1"/>
  <c r="P34" i="44"/>
  <c r="P31" i="44"/>
  <c r="P15" i="44"/>
  <c r="R72" i="44"/>
  <c r="R43" i="44"/>
  <c r="Q40" i="44" l="1"/>
  <c r="P57" i="44"/>
  <c r="P38" i="44"/>
  <c r="W47" i="44"/>
  <c r="P63" i="44"/>
  <c r="P59" i="44"/>
  <c r="O68" i="44"/>
  <c r="P40" i="44" l="1"/>
  <c r="P47" i="44"/>
  <c r="P66" i="44"/>
  <c r="P68" i="44"/>
  <c r="R68" i="44" s="1"/>
  <c r="O70" i="44"/>
  <c r="O69" i="44"/>
  <c r="P70" i="44" l="1"/>
  <c r="R70" i="44" s="1"/>
  <c r="P69" i="44"/>
  <c r="R69" i="44" s="1"/>
  <c r="E70" i="44" l="1"/>
  <c r="E69" i="44"/>
  <c r="E68" i="44"/>
  <c r="J70" i="44"/>
  <c r="K70" i="44" s="1"/>
  <c r="J69" i="44"/>
  <c r="K69" i="44" s="1"/>
  <c r="J68" i="44"/>
  <c r="F69" i="44" l="1"/>
  <c r="G69" i="44"/>
  <c r="H69" i="44"/>
  <c r="L69" i="44"/>
  <c r="M69" i="44" s="1"/>
  <c r="F70" i="44"/>
  <c r="G70" i="44" s="1"/>
  <c r="K68" i="44"/>
  <c r="L68" i="44" s="1"/>
  <c r="L70" i="44"/>
  <c r="M70" i="44" s="1"/>
  <c r="F68" i="44"/>
  <c r="G68" i="44" s="1"/>
  <c r="O65" i="44"/>
  <c r="O55" i="44"/>
  <c r="O43" i="44"/>
  <c r="O42" i="44"/>
  <c r="O36" i="44"/>
  <c r="R36" i="44" s="1"/>
  <c r="O35" i="44"/>
  <c r="O62" i="44" s="1"/>
  <c r="O34" i="44"/>
  <c r="O31" i="44"/>
  <c r="O15" i="44"/>
  <c r="R42" i="44"/>
  <c r="O38" i="44" l="1"/>
  <c r="O63" i="44"/>
  <c r="R63" i="44" s="1"/>
  <c r="O59" i="44"/>
  <c r="M68" i="44"/>
  <c r="R55" i="44"/>
  <c r="R44" i="44"/>
  <c r="R15" i="44"/>
  <c r="R31" i="44"/>
  <c r="O57" i="44"/>
  <c r="H68" i="44"/>
  <c r="H70" i="44"/>
  <c r="O40" i="44" l="1"/>
  <c r="O47" i="44"/>
  <c r="O66" i="44"/>
  <c r="N49" i="44"/>
  <c r="R49" i="44" s="1"/>
  <c r="N65" i="44"/>
  <c r="R65" i="44" s="1"/>
  <c r="N55" i="44"/>
  <c r="N44" i="44"/>
  <c r="N43" i="44"/>
  <c r="N42" i="44"/>
  <c r="N35" i="44"/>
  <c r="R35" i="44" s="1"/>
  <c r="N34" i="44"/>
  <c r="R34" i="44" s="1"/>
  <c r="N31" i="44"/>
  <c r="N15" i="44"/>
  <c r="R38" i="44" l="1"/>
  <c r="N38" i="44"/>
  <c r="N59" i="44"/>
  <c r="R59" i="44" s="1"/>
  <c r="N62" i="44"/>
  <c r="R62" i="44" s="1"/>
  <c r="N57" i="44"/>
  <c r="R57" i="44" s="1"/>
  <c r="N40" i="44" l="1"/>
  <c r="N47" i="44"/>
  <c r="R47" i="44" s="1"/>
  <c r="R40" i="44"/>
  <c r="N66" i="44"/>
  <c r="R66" i="44"/>
  <c r="M50" i="44"/>
  <c r="L55" i="44"/>
  <c r="L65" i="44" l="1"/>
  <c r="L44" i="44"/>
  <c r="L43" i="44"/>
  <c r="L42" i="44"/>
  <c r="L36" i="44"/>
  <c r="L35" i="44"/>
  <c r="L62" i="44" s="1"/>
  <c r="L34" i="44"/>
  <c r="L31" i="44"/>
  <c r="L15" i="44"/>
  <c r="M72" i="44"/>
  <c r="M60" i="44"/>
  <c r="M54" i="44"/>
  <c r="M53" i="44"/>
  <c r="M51" i="44"/>
  <c r="M49" i="44"/>
  <c r="M30" i="44"/>
  <c r="M28" i="44"/>
  <c r="M21" i="44"/>
  <c r="M22" i="44"/>
  <c r="M23" i="44"/>
  <c r="M24" i="44"/>
  <c r="M25" i="44"/>
  <c r="M26" i="44"/>
  <c r="M20" i="44"/>
  <c r="M17" i="44"/>
  <c r="M14" i="44"/>
  <c r="M13" i="44"/>
  <c r="M12" i="44"/>
  <c r="M11" i="44"/>
  <c r="M8" i="44"/>
  <c r="M7" i="44"/>
  <c r="L57" i="44" l="1"/>
  <c r="L38" i="44"/>
  <c r="L59" i="44"/>
  <c r="L63" i="44"/>
  <c r="L40" i="44" l="1"/>
  <c r="L47" i="44"/>
  <c r="L66" i="44"/>
  <c r="J65" i="44" l="1"/>
  <c r="J55" i="44"/>
  <c r="J44" i="44"/>
  <c r="J43" i="44"/>
  <c r="J42" i="44"/>
  <c r="J36" i="44"/>
  <c r="J35" i="44"/>
  <c r="J62" i="44" s="1"/>
  <c r="J34" i="44"/>
  <c r="J31" i="44"/>
  <c r="J15" i="44"/>
  <c r="J38" i="44" l="1"/>
  <c r="J63" i="44"/>
  <c r="J59" i="44"/>
  <c r="J57" i="44"/>
  <c r="K65" i="44"/>
  <c r="K55" i="44"/>
  <c r="K44" i="44"/>
  <c r="K43" i="44"/>
  <c r="K42" i="44"/>
  <c r="K36" i="44"/>
  <c r="K63" i="44" s="1"/>
  <c r="K35" i="44"/>
  <c r="K62" i="44" s="1"/>
  <c r="K34" i="44"/>
  <c r="K31" i="44"/>
  <c r="K15" i="44"/>
  <c r="K57" i="44" l="1"/>
  <c r="K38" i="44"/>
  <c r="J40" i="44"/>
  <c r="J47" i="44"/>
  <c r="M36" i="44"/>
  <c r="M63" i="44"/>
  <c r="J66" i="44"/>
  <c r="M55" i="44"/>
  <c r="K59" i="44"/>
  <c r="M44" i="44"/>
  <c r="M31" i="44"/>
  <c r="M43" i="44"/>
  <c r="M15" i="44"/>
  <c r="M42" i="44"/>
  <c r="I35" i="44"/>
  <c r="M35" i="44" s="1"/>
  <c r="B35" i="44"/>
  <c r="B62" i="44" s="1"/>
  <c r="D35" i="44"/>
  <c r="E35" i="44"/>
  <c r="F35" i="44"/>
  <c r="G35" i="44"/>
  <c r="G62" i="44" s="1"/>
  <c r="H62" i="44" s="1"/>
  <c r="H26" i="44"/>
  <c r="K40" i="44" l="1"/>
  <c r="K47" i="44"/>
  <c r="I62" i="44"/>
  <c r="M62" i="44" s="1"/>
  <c r="K66" i="44"/>
  <c r="H35" i="44"/>
  <c r="I65" i="44"/>
  <c r="M65" i="44" s="1"/>
  <c r="I55" i="44"/>
  <c r="I43" i="44"/>
  <c r="I42" i="44"/>
  <c r="I34" i="44"/>
  <c r="M34" i="44" s="1"/>
  <c r="I31" i="44"/>
  <c r="I15" i="44"/>
  <c r="M38" i="44" l="1"/>
  <c r="M40" i="44" s="1"/>
  <c r="I57" i="44"/>
  <c r="M57" i="44" s="1"/>
  <c r="I38" i="44"/>
  <c r="I59" i="44"/>
  <c r="M59" i="44" s="1"/>
  <c r="I44" i="44"/>
  <c r="I40" i="44" l="1"/>
  <c r="I47" i="44"/>
  <c r="M47" i="44" s="1"/>
  <c r="I66" i="44"/>
  <c r="M66" i="44"/>
  <c r="G36" i="44"/>
  <c r="G65" i="44" l="1"/>
  <c r="G63" i="44"/>
  <c r="H63" i="44" s="1"/>
  <c r="G42" i="44"/>
  <c r="G43" i="44"/>
  <c r="G44" i="44"/>
  <c r="G55" i="44"/>
  <c r="G34" i="44"/>
  <c r="G31" i="44"/>
  <c r="G15" i="44"/>
  <c r="H72" i="44"/>
  <c r="H60" i="44"/>
  <c r="H54" i="44"/>
  <c r="H53" i="44"/>
  <c r="H51" i="44"/>
  <c r="H49" i="44"/>
  <c r="H36" i="44"/>
  <c r="H30" i="44"/>
  <c r="H28" i="44"/>
  <c r="H25" i="44"/>
  <c r="H24" i="44"/>
  <c r="H23" i="44"/>
  <c r="H22" i="44"/>
  <c r="H21" i="44"/>
  <c r="H17" i="44"/>
  <c r="H14" i="44"/>
  <c r="H12" i="44"/>
  <c r="H11" i="44"/>
  <c r="H8" i="44"/>
  <c r="H7" i="44"/>
  <c r="H6" i="44"/>
  <c r="G57" i="44" l="1"/>
  <c r="H57" i="44" s="1"/>
  <c r="G38" i="44"/>
  <c r="G59" i="44"/>
  <c r="G66" i="44" s="1"/>
  <c r="F43" i="44"/>
  <c r="F42" i="44"/>
  <c r="F44" i="44"/>
  <c r="F34" i="44"/>
  <c r="F65" i="44"/>
  <c r="F55" i="44"/>
  <c r="F31" i="44"/>
  <c r="F15" i="44"/>
  <c r="F38" i="44" l="1"/>
  <c r="G40" i="44"/>
  <c r="G47" i="44"/>
  <c r="F59" i="44"/>
  <c r="F66" i="44" s="1"/>
  <c r="E65" i="44"/>
  <c r="H43" i="44"/>
  <c r="H42" i="44"/>
  <c r="E34" i="44"/>
  <c r="F40" i="44" l="1"/>
  <c r="F47" i="44"/>
  <c r="E59" i="44"/>
  <c r="E66" i="44" s="1"/>
  <c r="E55" i="44"/>
  <c r="E31" i="44"/>
  <c r="E15" i="44"/>
  <c r="E38" i="44" l="1"/>
  <c r="E47" i="44" s="1"/>
  <c r="H55" i="44"/>
  <c r="H31" i="44"/>
  <c r="D65" i="44"/>
  <c r="H65" i="44" s="1"/>
  <c r="D13" i="44"/>
  <c r="D44" i="44" s="1"/>
  <c r="D55" i="44"/>
  <c r="D43" i="44"/>
  <c r="D42" i="44"/>
  <c r="D34" i="44"/>
  <c r="H34" i="44" s="1"/>
  <c r="D31" i="44"/>
  <c r="E40" i="44" l="1"/>
  <c r="H38" i="44"/>
  <c r="D38" i="44"/>
  <c r="D47" i="44" s="1"/>
  <c r="H47" i="44" s="1"/>
  <c r="H50" i="44"/>
  <c r="D15" i="44"/>
  <c r="H13" i="44"/>
  <c r="H15" i="44" s="1"/>
  <c r="D59" i="44"/>
  <c r="H59" i="44" s="1"/>
  <c r="D40" i="44" l="1"/>
  <c r="H40" i="44"/>
  <c r="H44" i="44"/>
  <c r="H66" i="44"/>
  <c r="D66" i="44"/>
  <c r="B13" i="44" l="1"/>
  <c r="B22" i="44" s="1"/>
  <c r="B12" i="44"/>
  <c r="B21" i="44" s="1"/>
</calcChain>
</file>

<file path=xl/sharedStrings.xml><?xml version="1.0" encoding="utf-8"?>
<sst xmlns="http://schemas.openxmlformats.org/spreadsheetml/2006/main" count="103" uniqueCount="93">
  <si>
    <t>Gross profit</t>
  </si>
  <si>
    <t>EBIT</t>
  </si>
  <si>
    <t>Total Net sales</t>
  </si>
  <si>
    <t>Income tax (expense) benefit</t>
  </si>
  <si>
    <t>Volume (mmsf)</t>
  </si>
  <si>
    <t>Net Sales</t>
  </si>
  <si>
    <t>Research and Development</t>
  </si>
  <si>
    <t>General Corporate:</t>
  </si>
  <si>
    <t>General corporate costs</t>
  </si>
  <si>
    <t>Total EBIT</t>
  </si>
  <si>
    <t>Adjusted for legacy and other costs:</t>
  </si>
  <si>
    <t>Adjusted EBIT</t>
  </si>
  <si>
    <t>Adjusted for:</t>
  </si>
  <si>
    <t>Notes</t>
  </si>
  <si>
    <t>Notes:</t>
  </si>
  <si>
    <t>Adjusted EBIT Margin</t>
  </si>
  <si>
    <t>Dividends paid per share</t>
  </si>
  <si>
    <t>North America Fiber Cement</t>
  </si>
  <si>
    <t>Other Businesses</t>
  </si>
  <si>
    <t>Asia Pacific Fiber Cement</t>
  </si>
  <si>
    <t>Europe Building Products</t>
  </si>
  <si>
    <t>FY2020</t>
  </si>
  <si>
    <t>Q1 FY2020</t>
  </si>
  <si>
    <t>Q2 FY2020</t>
  </si>
  <si>
    <t>FY20</t>
  </si>
  <si>
    <t>Q3 FY2020</t>
  </si>
  <si>
    <t>Q4 FY2020</t>
  </si>
  <si>
    <t>Asset impairment charges and product line discontinuation expenses</t>
  </si>
  <si>
    <t>FY20 excludes asset impairment charges and includes Fermacell integration costs</t>
  </si>
  <si>
    <t>FY2021</t>
  </si>
  <si>
    <t>Q1 FY2021</t>
  </si>
  <si>
    <t>Restructuring expenses</t>
  </si>
  <si>
    <t>Excludes restructuring expenses in FY21</t>
  </si>
  <si>
    <t>Adjusted Income tax expense</t>
  </si>
  <si>
    <t>Q2 FY2021</t>
  </si>
  <si>
    <t>FY21</t>
  </si>
  <si>
    <t>Q3 FY2021</t>
  </si>
  <si>
    <t>Q4 FY2021</t>
  </si>
  <si>
    <t>Loss on early extinguishment of debt</t>
  </si>
  <si>
    <t>Loss on early debt extinguishment</t>
  </si>
  <si>
    <t>FY2022</t>
  </si>
  <si>
    <t>Q1 FY2022</t>
  </si>
  <si>
    <t>Asbestos related expenses and adjustments</t>
  </si>
  <si>
    <t>Adjusted net income</t>
  </si>
  <si>
    <t>Q2 FY2022</t>
  </si>
  <si>
    <t>FY22</t>
  </si>
  <si>
    <t>Net cash (used in) provided by investing activities</t>
  </si>
  <si>
    <t>Q3 FY 2022</t>
  </si>
  <si>
    <t>Net income</t>
  </si>
  <si>
    <t>Q4 FY 2022</t>
  </si>
  <si>
    <t>FY2023</t>
  </si>
  <si>
    <t>Q1 FY2023</t>
  </si>
  <si>
    <t>Interest, net</t>
  </si>
  <si>
    <t>FY23</t>
  </si>
  <si>
    <t>Q2 FY2023</t>
  </si>
  <si>
    <t>Total shares repurchased as part of Share Buy Back program</t>
  </si>
  <si>
    <t>Shares outstanding at end of period</t>
  </si>
  <si>
    <t>Q3 FY2023</t>
  </si>
  <si>
    <t>Cash paid to AICF</t>
  </si>
  <si>
    <t>US$ Millions, except share and per share data</t>
  </si>
  <si>
    <t>$ shares repurchased as part of Share Buy Back program</t>
  </si>
  <si>
    <t>Q4 FY2023</t>
  </si>
  <si>
    <t>FY2024</t>
  </si>
  <si>
    <t>Q1 FY2024</t>
  </si>
  <si>
    <t>Adjusted EBITDA</t>
  </si>
  <si>
    <t>Total Depreciation and Amortization</t>
  </si>
  <si>
    <t>FY24</t>
  </si>
  <si>
    <t>Q2 FY2024</t>
  </si>
  <si>
    <t>The Other Businesses segment ceased to be an operating and reportable segment effective 31 March
2020 due to the Company's completion of its exit of its non-fiber cement manufacturing and sales
activities in North America, including fiberglass windows</t>
  </si>
  <si>
    <t>Asset impairment - greenfield site</t>
  </si>
  <si>
    <t>Excludes asset impairment charges in FY20 and asset impairment - greenfield site in FY24</t>
  </si>
  <si>
    <t xml:space="preserve">Quarterly net cash provided by (used in) operating, investing and financing activities amounts calculated based on the fiscal year to date amount from the current quarter less the fiscal year to date amount from the preceding quarter </t>
  </si>
  <si>
    <t>Q3 FY2024</t>
  </si>
  <si>
    <t>Q4 FY2024</t>
  </si>
  <si>
    <t>Q1 FY2025</t>
  </si>
  <si>
    <t>FY 2025</t>
  </si>
  <si>
    <t>Other (expense) income, net</t>
  </si>
  <si>
    <t>AICF interest income</t>
  </si>
  <si>
    <t>Excludes asset impairment charges and product line discontinuation expenses in FY20, and restructuring expenses in FY21</t>
  </si>
  <si>
    <t>Tax adjustments</t>
  </si>
  <si>
    <t>Includes tax adjustments related to the amortization benefit of certain US intangible assets, asbestos, and other tax adjustments</t>
  </si>
  <si>
    <t>Net cash (used in) provided by financing activities</t>
  </si>
  <si>
    <t>Net cash provided by operating activities</t>
  </si>
  <si>
    <t>Q2 FY2025</t>
  </si>
  <si>
    <t>FY25</t>
  </si>
  <si>
    <t>Adjusted EBIT Margin - North America Fiber Cement</t>
  </si>
  <si>
    <t>Adjusted EBIT Margin - Asia Pacific Fiber Cement</t>
  </si>
  <si>
    <t>Adjusted EBIT Margin - Europe Building Products</t>
  </si>
  <si>
    <t>Excludes asset impairment charges in FY20 and restructuring expenses in FY21 and FY25</t>
  </si>
  <si>
    <t>Excludes asbestos related expenses and adjustments, asset impairment charges and product line discontinuation (FY20), asset impairment - greenfield site (FY24), restructuring expenses (FY21 and FY25), and depreciation and amortization</t>
  </si>
  <si>
    <r>
      <t>Excludes asbestos related expenses and adjustments, AICF interest income, restructuring expenses (FY21 and FY25), asset impairment charges and product line discontinuation expenses (FY20), asset impairment - greenfield site (FY24), and tax adjustments</t>
    </r>
    <r>
      <rPr>
        <sz val="11"/>
        <color rgb="FFFF0000"/>
        <rFont val="Aptos"/>
        <family val="2"/>
      </rPr>
      <t xml:space="preserve"> </t>
    </r>
  </si>
  <si>
    <t>Excludes asbestos related expenses and adjustments, asset impairment charges and product line discontinuation (FY20), asset impairment - greenfield site (FY24) and restructuring expenses (FY21 and FY25)</t>
  </si>
  <si>
    <t>Q3 FY2025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</si>
</sst>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5">
    <numFmt numFmtId="42" formatCode="_(&quot;$&quot;* #,##0_);_(&quot;$&quot;* \(#,##0\);_(&quot;$&quot;* &quot;-&quot;_);_(@_)"/>
    <numFmt numFmtId="44" formatCode="_(&quot;$&quot;* #,##0.00_);_(&quot;$&quot;* \(#,##0.00\);_(&quot;$&quot;* &quot;-&quot;??_);_(@_)"/>
    <numFmt numFmtId="43" formatCode="_(* #,##0.00_);_(* \(#,##0.00\);_(* &quot;-&quot;??_);_(@_)"/>
    <numFmt numFmtId="164" formatCode="#,##0_);\ \(#,##0\);\ &quot;-&quot;_);_(@_)"/>
    <numFmt numFmtId="165" formatCode="mm/yy"/>
    <numFmt numFmtId="166" formatCode="0.0%"/>
    <numFmt numFmtId="167" formatCode="#,##0_);\(#,##0\);&quot;-&quot;_);@_)"/>
    <numFmt numFmtId="168" formatCode="&quot;£ &quot;#,##0_);&quot;£ &quot;\(#,##0\);&quot;-&quot;_);_(@_)"/>
    <numFmt numFmtId="169" formatCode="&quot;A$ &quot;#,##0_);&quot;A$ &quot;\(#,##0\);&quot;-&quot;_);_(@_)"/>
    <numFmt numFmtId="170" formatCode="_(&quot;$&quot;\ #,##0.00_);_(&quot;$&quot;\ \(#,##0.00\);\ &quot;-&quot;_);_(@_)"/>
    <numFmt numFmtId="171" formatCode="&quot;DFL &quot;#,##0_);&quot;DFL &quot;\(#,##0\);&quot;-&quot;_);_(@_)"/>
    <numFmt numFmtId="172" formatCode="&quot;FF &quot;#,##0_);&quot;FF &quot;\(#,##0\);&quot;-&quot;_);_(@_)"/>
    <numFmt numFmtId="173" formatCode="&quot;ITL &quot;#,##0_);&quot;ITL &quot;\(#,##0\);&quot;-&quot;_);_(@_)"/>
    <numFmt numFmtId="174" formatCode="&quot;Ptas &quot;#,##0_);&quot;Ptas &quot;\(#,##0\);&quot;-&quot;_);_(@_)"/>
    <numFmt numFmtId="175" formatCode="#,##0.0_);\(#,##0.0\);&quot;-&quot;_);@_)"/>
    <numFmt numFmtId="176" formatCode="&quot;PHP&quot;#,##0.0_);&quot;PHP&quot;\(#,##0.0\);&quot;-&quot;_);_(@_)"/>
    <numFmt numFmtId="177" formatCode="&quot;US$&quot;#,##0_);&quot;US$&quot;\(#,##0\);&quot;-&quot;_);_(@_)"/>
    <numFmt numFmtId="178" formatCode="&quot;NZ$&quot;#,##0_);&quot;NZ$&quot;\(#,##0\);&quot;-&quot;_);_(@_)"/>
    <numFmt numFmtId="179" formatCode="#,##0.0_);\ \(#,##0.0\);\ &quot;-&quot;_);_(@_)"/>
    <numFmt numFmtId="180" formatCode="#,##0.0_);\(#,##0.0\)"/>
    <numFmt numFmtId="181" formatCode="_([$€-2]* #,##0.00_);_([$€-2]* \(#,##0.00\);_([$€-2]* &quot;-&quot;??_)"/>
    <numFmt numFmtId="182" formatCode="0.000"/>
    <numFmt numFmtId="183" formatCode="#,##0_);\(#,##0\);&quot;-&quot;_)"/>
    <numFmt numFmtId="184" formatCode="0.00_)"/>
    <numFmt numFmtId="185" formatCode="_(* #,##0.0_);_(* \(#,##0.00\);_(* &quot;-&quot;??_);_(@_)"/>
    <numFmt numFmtId="186" formatCode="General_)"/>
    <numFmt numFmtId="187" formatCode="&quot;fl&quot;#,##0_);\(&quot;fl&quot;#,##0\)"/>
    <numFmt numFmtId="188" formatCode="&quot;fl&quot;#,##0_);[Red]\(&quot;fl&quot;#,##0\)"/>
    <numFmt numFmtId="189" formatCode="&quot;fl&quot;#,##0.00_);\(&quot;fl&quot;#,##0.00\)"/>
    <numFmt numFmtId="190" formatCode="&quot;fl&quot;#,##0.00_);[Red]\(&quot;fl&quot;#,##0.00\)"/>
    <numFmt numFmtId="191" formatCode="_ * #,##0.00_)_£_ ;_ * \(#,##0.00\)_£_ ;_ * &quot;-&quot;??_)_£_ ;_ @_ "/>
    <numFmt numFmtId="192" formatCode="_-* #,##0.00\ _F_-;\-* #,##0.00\ _F_-;_-* &quot;-&quot;??\ _F_-;_-@_-"/>
    <numFmt numFmtId="193" formatCode="_(&quot;$&quot;* #,##0.0_);_(&quot;$&quot;* \(#,##0.0\);_(&quot;$&quot;* &quot;-&quot;?_);_(@_)"/>
    <numFmt numFmtId="194" formatCode="_(* #,##0.0_);_(* \(#,##0.0\);_(* &quot;-&quot;??_);_(@_)"/>
    <numFmt numFmtId="195" formatCode="#,##0.0_);[Red]\(#,##0.0\)"/>
  </numFmts>
  <fonts count="21">
    <font>
      <sz val="11"/>
      <name val="Arial"/>
      <family val="2"/>
    </font>
    <font>
      <sz val="11"/>
      <color theme="1"/>
      <name val="Calibri"/>
      <family val="2"/>
      <scheme val="minor"/>
    </font>
    <font>
      <sz val="11"/>
      <color theme="1"/>
      <name val="Calibri"/>
      <family val="2"/>
      <scheme val="minor"/>
    </font>
    <font>
      <sz val="10"/>
      <name val="Helv"/>
    </font>
    <font>
      <sz val="10"/>
      <color indexed="8"/>
      <name val="Arial"/>
      <family val="2"/>
    </font>
    <font>
      <sz val="11"/>
      <name val="Arial"/>
      <family val="2"/>
    </font>
    <font>
      <sz val="10"/>
      <name val="Arial"/>
      <family val="2"/>
    </font>
    <font>
      <b/>
      <sz val="10"/>
      <name val="Arial"/>
      <family val="2"/>
    </font>
    <font>
      <b/>
      <sz val="11"/>
      <name val="Arial"/>
      <family val="2"/>
    </font>
    <font>
      <sz val="8"/>
      <name val="Arial"/>
      <family val="2"/>
    </font>
    <font>
      <i/>
      <sz val="8"/>
      <name val="Arial"/>
      <family val="2"/>
    </font>
    <font>
      <sz val="9"/>
      <name val="Times New Roman"/>
      <family val="1"/>
    </font>
    <font>
      <sz val="10"/>
      <name val="MS Sans Serif"/>
      <family val="2"/>
    </font>
    <font>
      <b/>
      <sz val="12"/>
      <name val="Arial"/>
      <family val="2"/>
    </font>
    <font>
      <b/>
      <i/>
      <sz val="16"/>
      <name val="Helv"/>
    </font>
    <font>
      <sz val="10"/>
      <name val="Palatino"/>
      <family val="1"/>
    </font>
    <font>
      <b/>
      <i/>
      <sz val="10"/>
      <color indexed="8"/>
      <name val="Arial"/>
      <family val="2"/>
    </font>
    <font>
      <b/>
      <sz val="10"/>
      <color indexed="9"/>
      <name val="Arial"/>
      <family val="2"/>
    </font>
    <font>
      <b/>
      <sz val="10"/>
      <color indexed="12"/>
      <name val="Arial"/>
      <family val="2"/>
    </font>
    <font>
      <sz val="11"/>
      <color rgb="FFFF0000"/>
      <name val="Aptos"/>
      <family val="2"/>
    </font>
    <font>
      <sz val="11"/>
      <color theme="1"/>
      <name val="Arial"/>
      <family val="2"/>
    </font>
  </fonts>
  <fills count="8">
    <fill>
      <patternFill patternType="none"/>
    </fill>
    <fill>
      <patternFill patternType="gray125"/>
    </fill>
    <fill>
      <patternFill patternType="solid">
        <fgColor indexed="9"/>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17"/>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213">
    <xf numFmtId="167" fontId="0" fillId="0" borderId="0">
      <protection locked="0"/>
    </xf>
    <xf numFmtId="42" fontId="6" fillId="0" borderId="0" applyFont="0" applyFill="0" applyBorder="0" applyAlignment="0" applyProtection="0"/>
    <xf numFmtId="44"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xf numFmtId="168" fontId="3" fillId="0" borderId="1" applyFont="0" applyFill="0" applyBorder="0" applyAlignment="0" applyProtection="0"/>
    <xf numFmtId="169" fontId="3" fillId="0" borderId="1" applyFont="0" applyFill="0" applyBorder="0" applyAlignment="0" applyProtection="0"/>
    <xf numFmtId="185" fontId="11" fillId="0" borderId="0" applyFill="0" applyBorder="0" applyAlignment="0"/>
    <xf numFmtId="186" fontId="11" fillId="0" borderId="0" applyFill="0" applyBorder="0" applyAlignment="0"/>
    <xf numFmtId="182" fontId="11" fillId="0" borderId="0" applyFill="0" applyBorder="0" applyAlignment="0"/>
    <xf numFmtId="187" fontId="11" fillId="0" borderId="0" applyFill="0" applyBorder="0" applyAlignment="0"/>
    <xf numFmtId="188" fontId="11" fillId="0" borderId="0" applyFill="0" applyBorder="0" applyAlignment="0"/>
    <xf numFmtId="185" fontId="11" fillId="0" borderId="0" applyFill="0" applyBorder="0" applyAlignment="0"/>
    <xf numFmtId="189" fontId="11" fillId="0" borderId="0" applyFill="0" applyBorder="0" applyAlignment="0"/>
    <xf numFmtId="186" fontId="11" fillId="0" borderId="0" applyFill="0" applyBorder="0" applyAlignment="0"/>
    <xf numFmtId="164" fontId="3" fillId="0" borderId="0" applyFont="0" applyFill="0" applyBorder="0" applyAlignment="0" applyProtection="0"/>
    <xf numFmtId="185" fontId="11" fillId="0" borderId="0" applyFont="0" applyFill="0" applyBorder="0" applyAlignment="0" applyProtection="0"/>
    <xf numFmtId="170" fontId="3" fillId="0" borderId="0" applyFont="0" applyFill="0" applyBorder="0" applyAlignment="0" applyProtection="0"/>
    <xf numFmtId="186" fontId="11" fillId="0" borderId="0" applyFont="0" applyFill="0" applyBorder="0" applyAlignment="0" applyProtection="0"/>
    <xf numFmtId="14" fontId="4" fillId="0" borderId="0" applyFill="0" applyBorder="0" applyAlignment="0"/>
    <xf numFmtId="14" fontId="3" fillId="0" borderId="0" applyFont="0" applyFill="0" applyBorder="0" applyAlignment="0" applyProtection="0"/>
    <xf numFmtId="38" fontId="12" fillId="0" borderId="2">
      <alignment vertical="center"/>
    </xf>
    <xf numFmtId="171" fontId="3" fillId="0" borderId="1" applyFont="0" applyFill="0" applyBorder="0" applyAlignment="0" applyProtection="0"/>
    <xf numFmtId="185" fontId="11" fillId="0" borderId="0" applyFill="0" applyBorder="0" applyAlignment="0"/>
    <xf numFmtId="186" fontId="11" fillId="0" borderId="0" applyFill="0" applyBorder="0" applyAlignment="0"/>
    <xf numFmtId="185" fontId="11" fillId="0" borderId="0" applyFill="0" applyBorder="0" applyAlignment="0"/>
    <xf numFmtId="189" fontId="11" fillId="0" borderId="0" applyFill="0" applyBorder="0" applyAlignment="0"/>
    <xf numFmtId="186" fontId="11" fillId="0" borderId="0" applyFill="0" applyBorder="0" applyAlignment="0"/>
    <xf numFmtId="181" fontId="5" fillId="0" borderId="0" applyFont="0" applyFill="0" applyBorder="0" applyAlignment="0" applyProtection="0">
      <protection locked="0"/>
    </xf>
    <xf numFmtId="172" fontId="3" fillId="0" borderId="1" applyFont="0" applyFill="0" applyBorder="0" applyAlignment="0" applyProtection="0"/>
    <xf numFmtId="38" fontId="9" fillId="3" borderId="0" applyNumberFormat="0" applyBorder="0" applyAlignment="0" applyProtection="0"/>
    <xf numFmtId="0" fontId="13" fillId="0" borderId="3" applyNumberFormat="0" applyAlignment="0" applyProtection="0">
      <alignment horizontal="left" vertical="center"/>
    </xf>
    <xf numFmtId="0" fontId="13" fillId="0" borderId="4">
      <alignment horizontal="left" vertical="center"/>
    </xf>
    <xf numFmtId="10" fontId="9" fillId="4" borderId="1" applyNumberFormat="0" applyBorder="0" applyAlignment="0" applyProtection="0"/>
    <xf numFmtId="173" fontId="3" fillId="0" borderId="1" applyFont="0" applyFill="0" applyBorder="0" applyAlignment="0" applyProtection="0"/>
    <xf numFmtId="185" fontId="11" fillId="0" borderId="0" applyFill="0" applyBorder="0" applyAlignment="0"/>
    <xf numFmtId="186" fontId="11" fillId="0" borderId="0" applyFill="0" applyBorder="0" applyAlignment="0"/>
    <xf numFmtId="185" fontId="11" fillId="0" borderId="0" applyFill="0" applyBorder="0" applyAlignment="0"/>
    <xf numFmtId="189" fontId="11" fillId="0" borderId="0" applyFill="0" applyBorder="0" applyAlignment="0"/>
    <xf numFmtId="186" fontId="11" fillId="0" borderId="0" applyFill="0" applyBorder="0" applyAlignment="0"/>
    <xf numFmtId="165" fontId="3" fillId="0" borderId="0" applyFont="0" applyFill="0" applyBorder="0" applyAlignment="0" applyProtection="0"/>
    <xf numFmtId="184" fontId="14" fillId="0" borderId="0"/>
    <xf numFmtId="183" fontId="15" fillId="0" borderId="0"/>
    <xf numFmtId="178" fontId="5" fillId="0" borderId="5" applyFont="0" applyFill="0" applyBorder="0" applyAlignment="0" applyProtection="0">
      <protection locked="0"/>
    </xf>
    <xf numFmtId="0" fontId="4" fillId="2" borderId="0">
      <alignment horizontal="right"/>
    </xf>
    <xf numFmtId="0" fontId="16" fillId="5" borderId="0"/>
    <xf numFmtId="0" fontId="17" fillId="6" borderId="0"/>
    <xf numFmtId="0" fontId="18" fillId="2" borderId="0">
      <alignment horizontal="centerContinuous"/>
    </xf>
    <xf numFmtId="166" fontId="3" fillId="0" borderId="0" applyFont="0" applyFill="0" applyBorder="0" applyAlignment="0" applyProtection="0"/>
    <xf numFmtId="188" fontId="11" fillId="0" borderId="0" applyFont="0" applyFill="0" applyBorder="0" applyAlignment="0" applyProtection="0"/>
    <xf numFmtId="192" fontId="6" fillId="0" borderId="0" applyFont="0" applyFill="0" applyBorder="0" applyAlignment="0" applyProtection="0"/>
    <xf numFmtId="10" fontId="6" fillId="0" borderId="0" applyFont="0" applyFill="0" applyBorder="0" applyAlignment="0" applyProtection="0"/>
    <xf numFmtId="176" fontId="5" fillId="0" borderId="5" applyFont="0" applyFill="0" applyBorder="0" applyAlignment="0" applyProtection="0">
      <protection locked="0"/>
    </xf>
    <xf numFmtId="185" fontId="11" fillId="0" borderId="0" applyFill="0" applyBorder="0" applyAlignment="0"/>
    <xf numFmtId="186" fontId="11" fillId="0" borderId="0" applyFill="0" applyBorder="0" applyAlignment="0"/>
    <xf numFmtId="185" fontId="11" fillId="0" borderId="0" applyFill="0" applyBorder="0" applyAlignment="0"/>
    <xf numFmtId="189" fontId="11" fillId="0" borderId="0" applyFill="0" applyBorder="0" applyAlignment="0"/>
    <xf numFmtId="186" fontId="11" fillId="0" borderId="0" applyFill="0" applyBorder="0" applyAlignment="0"/>
    <xf numFmtId="174" fontId="3" fillId="0" borderId="1" applyFont="0" applyFill="0" applyBorder="0" applyAlignment="0" applyProtection="0"/>
    <xf numFmtId="49" fontId="4" fillId="0" borderId="0" applyFill="0" applyBorder="0" applyAlignment="0"/>
    <xf numFmtId="190" fontId="11" fillId="0" borderId="0" applyFill="0" applyBorder="0" applyAlignment="0"/>
    <xf numFmtId="191" fontId="6" fillId="0" borderId="0" applyFill="0" applyBorder="0" applyAlignment="0"/>
    <xf numFmtId="177" fontId="3" fillId="0" borderId="0" applyFont="0" applyFill="0" applyBorder="0" applyAlignment="0" applyProtection="0"/>
    <xf numFmtId="1" fontId="10" fillId="0" borderId="0" applyFill="0" applyBorder="0">
      <alignment horizontal="center"/>
    </xf>
    <xf numFmtId="0" fontId="2" fillId="0" borderId="0"/>
    <xf numFmtId="43" fontId="2" fillId="0" borderId="0" applyFont="0" applyFill="0" applyBorder="0" applyAlignment="0" applyProtection="0"/>
    <xf numFmtId="44" fontId="2"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5" fillId="0" borderId="0"/>
    <xf numFmtId="44" fontId="5" fillId="0" borderId="0" applyFont="0" applyFill="0" applyBorder="0" applyAlignment="0" applyProtection="0"/>
    <xf numFmtId="167" fontId="5" fillId="0" borderId="0">
      <protection locked="0"/>
    </xf>
    <xf numFmtId="9"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5" fillId="0" borderId="0"/>
    <xf numFmtId="170" fontId="3" fillId="0" borderId="0" applyFont="0" applyFill="0" applyBorder="0" applyAlignment="0" applyProtection="0"/>
    <xf numFmtId="0" fontId="5"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166"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167" fontId="5" fillId="0" borderId="0">
      <protection locked="0"/>
    </xf>
    <xf numFmtId="0" fontId="5" fillId="0" borderId="0"/>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66" fontId="3" fillId="0" borderId="0" applyFont="0" applyFill="0" applyBorder="0" applyAlignment="0" applyProtection="0"/>
    <xf numFmtId="167" fontId="5" fillId="0" borderId="0">
      <protection locked="0"/>
    </xf>
    <xf numFmtId="167" fontId="5" fillId="0" borderId="0">
      <protection locked="0"/>
    </xf>
    <xf numFmtId="167" fontId="5" fillId="0" borderId="0">
      <protection locked="0"/>
    </xf>
    <xf numFmtId="167" fontId="5" fillId="0" borderId="0">
      <protection locked="0"/>
    </xf>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67" fontId="5" fillId="0" borderId="0">
      <protection locked="0"/>
    </xf>
    <xf numFmtId="167" fontId="5" fillId="0" borderId="0">
      <protection locked="0"/>
    </xf>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67" fontId="5" fillId="0" borderId="0">
      <protection locked="0"/>
    </xf>
    <xf numFmtId="167" fontId="5" fillId="0" borderId="0">
      <protection locked="0"/>
    </xf>
    <xf numFmtId="170" fontId="3" fillId="0" borderId="0" applyFont="0" applyFill="0" applyBorder="0" applyAlignment="0" applyProtection="0"/>
    <xf numFmtId="170" fontId="3" fillId="0" borderId="0" applyFont="0" applyFill="0" applyBorder="0" applyAlignment="0" applyProtection="0"/>
    <xf numFmtId="167" fontId="5" fillId="0" borderId="0">
      <protection locked="0"/>
    </xf>
    <xf numFmtId="167" fontId="5" fillId="0" borderId="0">
      <protection locked="0"/>
    </xf>
    <xf numFmtId="167" fontId="5" fillId="0" borderId="0">
      <protection locked="0"/>
    </xf>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7" fontId="5" fillId="0" borderId="0">
      <protection locked="0"/>
    </xf>
    <xf numFmtId="164" fontId="3" fillId="0" borderId="0" applyFont="0" applyFill="0" applyBorder="0" applyAlignment="0" applyProtection="0"/>
    <xf numFmtId="167" fontId="5" fillId="0" borderId="0">
      <protection locked="0"/>
    </xf>
    <xf numFmtId="167" fontId="5" fillId="0" borderId="0">
      <protection locked="0"/>
    </xf>
    <xf numFmtId="43" fontId="1" fillId="0" borderId="0" applyFont="0" applyFill="0" applyBorder="0" applyAlignment="0" applyProtection="0"/>
    <xf numFmtId="167" fontId="5" fillId="0" borderId="0">
      <protection locked="0"/>
    </xf>
    <xf numFmtId="0" fontId="1" fillId="0" borderId="0"/>
    <xf numFmtId="0" fontId="1" fillId="0" borderId="0"/>
    <xf numFmtId="0" fontId="1" fillId="0" borderId="0"/>
    <xf numFmtId="167" fontId="5" fillId="0" borderId="0">
      <protection locked="0"/>
    </xf>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44" fontId="5" fillId="0" borderId="0" applyFont="0" applyFill="0" applyBorder="0" applyAlignment="0" applyProtection="0"/>
    <xf numFmtId="0" fontId="5" fillId="0" borderId="0"/>
    <xf numFmtId="44"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cellStyleXfs>
  <cellXfs count="207">
    <xf numFmtId="167" fontId="0" fillId="0" borderId="0" xfId="0">
      <protection locked="0"/>
    </xf>
    <xf numFmtId="167" fontId="0" fillId="7" borderId="0" xfId="0" applyFill="1">
      <protection locked="0"/>
    </xf>
    <xf numFmtId="167" fontId="0" fillId="7" borderId="0" xfId="0" applyFill="1" applyAlignment="1">
      <alignment wrapText="1"/>
      <protection locked="0"/>
    </xf>
    <xf numFmtId="179" fontId="0" fillId="7" borderId="0" xfId="16" applyNumberFormat="1" applyFont="1" applyFill="1" applyBorder="1" applyProtection="1">
      <protection locked="0"/>
    </xf>
    <xf numFmtId="167" fontId="8" fillId="7" borderId="0" xfId="0" applyFont="1" applyFill="1" applyAlignment="1">
      <alignment horizontal="center" vertical="top" wrapText="1"/>
      <protection locked="0"/>
    </xf>
    <xf numFmtId="167" fontId="8" fillId="7" borderId="0" xfId="0" applyFont="1" applyFill="1" applyAlignment="1">
      <alignment horizontal="center" vertical="top"/>
      <protection locked="0"/>
    </xf>
    <xf numFmtId="167" fontId="0" fillId="7" borderId="0" xfId="0" applyFill="1" applyAlignment="1">
      <alignment vertical="top" wrapText="1"/>
      <protection locked="0"/>
    </xf>
    <xf numFmtId="167" fontId="0" fillId="7" borderId="0" xfId="0" applyFill="1" applyAlignment="1">
      <alignment horizontal="center"/>
      <protection locked="0"/>
    </xf>
    <xf numFmtId="167" fontId="0" fillId="7" borderId="8" xfId="0" applyFill="1" applyBorder="1">
      <protection locked="0"/>
    </xf>
    <xf numFmtId="170" fontId="0" fillId="7" borderId="0" xfId="18" applyFont="1" applyFill="1" applyBorder="1" applyProtection="1">
      <protection locked="0"/>
    </xf>
    <xf numFmtId="167" fontId="8" fillId="7" borderId="8" xfId="0" applyFont="1" applyFill="1" applyBorder="1">
      <protection locked="0"/>
    </xf>
    <xf numFmtId="167" fontId="0" fillId="7" borderId="0" xfId="0" applyFill="1" applyAlignment="1">
      <alignment horizontal="left" indent="2"/>
      <protection locked="0"/>
    </xf>
    <xf numFmtId="167" fontId="0" fillId="7" borderId="0" xfId="0" applyFill="1" applyAlignment="1">
      <alignment horizontal="left" indent="3"/>
      <protection locked="0"/>
    </xf>
    <xf numFmtId="167" fontId="6" fillId="7" borderId="0" xfId="0" applyFont="1" applyFill="1">
      <protection locked="0"/>
    </xf>
    <xf numFmtId="167" fontId="8" fillId="7" borderId="0" xfId="0" applyFont="1" applyFill="1">
      <protection locked="0"/>
    </xf>
    <xf numFmtId="167" fontId="8" fillId="7" borderId="0" xfId="0" applyFont="1" applyFill="1" applyAlignment="1">
      <alignment horizontal="center"/>
      <protection locked="0"/>
    </xf>
    <xf numFmtId="167" fontId="0" fillId="7" borderId="0" xfId="0" applyFill="1" applyAlignment="1">
      <alignment horizontal="left" wrapText="1" indent="4"/>
      <protection locked="0"/>
    </xf>
    <xf numFmtId="167" fontId="8" fillId="7" borderId="0" xfId="0" applyFont="1" applyFill="1" applyAlignment="1">
      <alignment horizontal="center" wrapText="1"/>
      <protection locked="0"/>
    </xf>
    <xf numFmtId="167" fontId="8" fillId="7" borderId="8" xfId="0" applyFont="1" applyFill="1" applyBorder="1" applyAlignment="1">
      <alignment wrapText="1"/>
      <protection locked="0"/>
    </xf>
    <xf numFmtId="167" fontId="8" fillId="7" borderId="0" xfId="0" applyFont="1" applyFill="1" applyAlignment="1">
      <alignment horizontal="left"/>
      <protection locked="0"/>
    </xf>
    <xf numFmtId="167" fontId="8" fillId="7" borderId="0" xfId="0" applyFont="1" applyFill="1" applyAlignment="1">
      <alignment wrapText="1"/>
      <protection locked="0"/>
    </xf>
    <xf numFmtId="167" fontId="0" fillId="7" borderId="8" xfId="0" applyFill="1" applyBorder="1" applyAlignment="1">
      <alignment horizontal="left" indent="2"/>
      <protection locked="0"/>
    </xf>
    <xf numFmtId="167" fontId="0" fillId="7" borderId="6" xfId="0" applyFill="1" applyBorder="1" applyAlignment="1">
      <alignment horizontal="center"/>
      <protection locked="0"/>
    </xf>
    <xf numFmtId="167" fontId="8" fillId="7" borderId="6" xfId="0" applyFont="1" applyFill="1" applyBorder="1" applyAlignment="1">
      <alignment horizontal="center"/>
      <protection locked="0"/>
    </xf>
    <xf numFmtId="167" fontId="7" fillId="7" borderId="8" xfId="0" applyFont="1" applyFill="1" applyBorder="1" applyAlignment="1">
      <alignment wrapText="1"/>
      <protection locked="0"/>
    </xf>
    <xf numFmtId="167" fontId="8" fillId="7" borderId="8" xfId="0" applyFont="1" applyFill="1" applyBorder="1" applyAlignment="1">
      <alignment horizontal="center"/>
      <protection locked="0"/>
    </xf>
    <xf numFmtId="180" fontId="0" fillId="7" borderId="5" xfId="0" applyNumberFormat="1" applyFill="1" applyBorder="1">
      <protection locked="0"/>
    </xf>
    <xf numFmtId="180" fontId="0" fillId="7" borderId="0" xfId="0" applyNumberFormat="1" applyFill="1">
      <protection locked="0"/>
    </xf>
    <xf numFmtId="180" fontId="0" fillId="7" borderId="6" xfId="0" applyNumberFormat="1" applyFill="1" applyBorder="1">
      <protection locked="0"/>
    </xf>
    <xf numFmtId="193" fontId="0" fillId="7" borderId="5" xfId="0" applyNumberFormat="1" applyFill="1" applyBorder="1">
      <protection locked="0"/>
    </xf>
    <xf numFmtId="193" fontId="0" fillId="7" borderId="0" xfId="0" applyNumberFormat="1" applyFill="1">
      <protection locked="0"/>
    </xf>
    <xf numFmtId="179" fontId="0" fillId="7" borderId="5" xfId="16" applyNumberFormat="1" applyFont="1" applyFill="1" applyBorder="1" applyProtection="1">
      <protection locked="0"/>
    </xf>
    <xf numFmtId="167" fontId="8" fillId="7" borderId="11" xfId="0" applyFont="1" applyFill="1" applyBorder="1" applyAlignment="1">
      <alignment horizontal="center"/>
      <protection locked="0"/>
    </xf>
    <xf numFmtId="179" fontId="0" fillId="7" borderId="11" xfId="16" applyNumberFormat="1" applyFont="1" applyFill="1" applyBorder="1" applyProtection="1">
      <protection locked="0"/>
    </xf>
    <xf numFmtId="194" fontId="0" fillId="7" borderId="8" xfId="0" applyNumberFormat="1" applyFill="1" applyBorder="1" applyAlignment="1">
      <alignment horizontal="center"/>
      <protection locked="0"/>
    </xf>
    <xf numFmtId="167" fontId="0" fillId="7" borderId="0" xfId="0" applyFill="1" applyAlignment="1">
      <alignment horizontal="left" indent="1"/>
      <protection locked="0"/>
    </xf>
    <xf numFmtId="179" fontId="0" fillId="7" borderId="5" xfId="0" applyNumberFormat="1" applyFill="1" applyBorder="1">
      <protection locked="0"/>
    </xf>
    <xf numFmtId="167" fontId="0" fillId="7" borderId="0" xfId="0" applyFill="1" applyAlignment="1">
      <alignment horizontal="center" wrapText="1"/>
      <protection locked="0"/>
    </xf>
    <xf numFmtId="179" fontId="0" fillId="7" borderId="8" xfId="16" applyNumberFormat="1" applyFont="1" applyFill="1" applyBorder="1" applyProtection="1">
      <protection locked="0"/>
    </xf>
    <xf numFmtId="166" fontId="0" fillId="7" borderId="0" xfId="49" applyFont="1" applyFill="1" applyBorder="1" applyProtection="1">
      <protection locked="0"/>
    </xf>
    <xf numFmtId="179" fontId="0" fillId="7" borderId="12" xfId="16" applyNumberFormat="1" applyFont="1" applyFill="1" applyBorder="1" applyProtection="1">
      <protection locked="0"/>
    </xf>
    <xf numFmtId="180" fontId="0" fillId="7" borderId="13" xfId="0" applyNumberFormat="1" applyFill="1" applyBorder="1">
      <protection locked="0"/>
    </xf>
    <xf numFmtId="180" fontId="0" fillId="7" borderId="12" xfId="0" applyNumberFormat="1" applyFill="1" applyBorder="1">
      <protection locked="0"/>
    </xf>
    <xf numFmtId="167" fontId="8" fillId="7" borderId="0" xfId="0" applyFont="1" applyFill="1" applyAlignment="1">
      <alignment horizontal="left" wrapText="1" indent="4"/>
      <protection locked="0"/>
    </xf>
    <xf numFmtId="193" fontId="0" fillId="7" borderId="12" xfId="0" applyNumberFormat="1" applyFill="1" applyBorder="1">
      <protection locked="0"/>
    </xf>
    <xf numFmtId="49" fontId="0" fillId="7" borderId="0" xfId="0" applyNumberFormat="1" applyFill="1" applyAlignment="1">
      <alignment horizontal="left" vertical="top" wrapText="1"/>
      <protection locked="0"/>
    </xf>
    <xf numFmtId="49" fontId="0" fillId="0" borderId="0" xfId="0" applyNumberFormat="1" applyAlignment="1">
      <alignment horizontal="left" vertical="top" wrapText="1"/>
      <protection locked="0"/>
    </xf>
    <xf numFmtId="0" fontId="0" fillId="7" borderId="0" xfId="0" applyNumberFormat="1" applyFill="1" applyAlignment="1">
      <alignment vertical="top" wrapText="1"/>
      <protection locked="0"/>
    </xf>
    <xf numFmtId="167" fontId="0" fillId="7" borderId="0" xfId="0" applyFill="1" applyAlignment="1">
      <alignment horizontal="right"/>
      <protection locked="0"/>
    </xf>
    <xf numFmtId="167" fontId="8" fillId="7" borderId="0" xfId="0" quotePrefix="1" applyFont="1" applyFill="1" applyAlignment="1">
      <alignment horizontal="center"/>
      <protection locked="0"/>
    </xf>
    <xf numFmtId="164" fontId="0" fillId="7" borderId="0" xfId="16" applyFont="1" applyFill="1" applyBorder="1" applyProtection="1">
      <protection locked="0"/>
    </xf>
    <xf numFmtId="164" fontId="0" fillId="7" borderId="5" xfId="16" applyFont="1" applyFill="1" applyBorder="1" applyProtection="1">
      <protection locked="0"/>
    </xf>
    <xf numFmtId="164" fontId="0" fillId="7" borderId="12" xfId="16" applyFont="1" applyFill="1" applyBorder="1" applyProtection="1">
      <protection locked="0"/>
    </xf>
    <xf numFmtId="166" fontId="0" fillId="7" borderId="5" xfId="49" applyFont="1" applyFill="1" applyBorder="1" applyProtection="1">
      <protection locked="0"/>
    </xf>
    <xf numFmtId="175" fontId="0" fillId="7" borderId="0" xfId="0" applyNumberFormat="1" applyFill="1">
      <protection locked="0"/>
    </xf>
    <xf numFmtId="180" fontId="0" fillId="7" borderId="14" xfId="0" applyNumberFormat="1" applyFill="1" applyBorder="1">
      <protection locked="0"/>
    </xf>
    <xf numFmtId="179" fontId="0" fillId="7" borderId="7" xfId="16" applyNumberFormat="1" applyFont="1" applyFill="1" applyBorder="1" applyProtection="1">
      <protection locked="0"/>
    </xf>
    <xf numFmtId="179" fontId="0" fillId="7" borderId="13" xfId="16" applyNumberFormat="1" applyFont="1" applyFill="1" applyBorder="1" applyProtection="1">
      <protection locked="0"/>
    </xf>
    <xf numFmtId="166" fontId="0" fillId="7" borderId="12" xfId="49" applyFont="1" applyFill="1" applyBorder="1" applyProtection="1">
      <protection locked="0"/>
    </xf>
    <xf numFmtId="170" fontId="0" fillId="7" borderId="12" xfId="18" applyFont="1" applyFill="1" applyBorder="1" applyProtection="1">
      <protection locked="0"/>
    </xf>
    <xf numFmtId="195" fontId="8" fillId="7" borderId="1" xfId="0" applyNumberFormat="1" applyFont="1" applyFill="1" applyBorder="1" applyAlignment="1">
      <alignment horizontal="center"/>
      <protection locked="0"/>
    </xf>
    <xf numFmtId="195" fontId="8" fillId="7" borderId="5" xfId="0" applyNumberFormat="1" applyFont="1" applyFill="1" applyBorder="1">
      <protection locked="0"/>
    </xf>
    <xf numFmtId="195" fontId="0" fillId="7" borderId="0" xfId="0" applyNumberFormat="1" applyFill="1">
      <protection locked="0"/>
    </xf>
    <xf numFmtId="195" fontId="0" fillId="7" borderId="12" xfId="0" applyNumberFormat="1" applyFill="1" applyBorder="1">
      <protection locked="0"/>
    </xf>
    <xf numFmtId="195" fontId="0" fillId="7" borderId="5" xfId="0" applyNumberFormat="1" applyFill="1" applyBorder="1">
      <protection locked="0"/>
    </xf>
    <xf numFmtId="195" fontId="0" fillId="7" borderId="7" xfId="0" applyNumberFormat="1" applyFill="1" applyBorder="1">
      <protection locked="0"/>
    </xf>
    <xf numFmtId="195" fontId="0" fillId="7" borderId="5" xfId="16" applyNumberFormat="1" applyFont="1" applyFill="1" applyBorder="1" applyProtection="1">
      <protection locked="0"/>
    </xf>
    <xf numFmtId="195" fontId="8" fillId="7" borderId="5" xfId="16" applyNumberFormat="1" applyFont="1" applyFill="1" applyBorder="1" applyProtection="1">
      <protection locked="0"/>
    </xf>
    <xf numFmtId="195" fontId="8" fillId="7" borderId="14" xfId="0" applyNumberFormat="1" applyFont="1" applyFill="1" applyBorder="1">
      <protection locked="0"/>
    </xf>
    <xf numFmtId="195" fontId="0" fillId="7" borderId="7" xfId="18" applyNumberFormat="1" applyFont="1" applyFill="1" applyBorder="1" applyProtection="1">
      <protection locked="0"/>
    </xf>
    <xf numFmtId="195" fontId="0" fillId="7" borderId="8" xfId="0" applyNumberFormat="1" applyFill="1" applyBorder="1">
      <protection locked="0"/>
    </xf>
    <xf numFmtId="195" fontId="0" fillId="7" borderId="13" xfId="0" applyNumberFormat="1" applyFill="1" applyBorder="1">
      <protection locked="0"/>
    </xf>
    <xf numFmtId="195" fontId="8" fillId="7" borderId="0" xfId="0" applyNumberFormat="1" applyFont="1" applyFill="1" applyAlignment="1">
      <alignment horizontal="center"/>
      <protection locked="0"/>
    </xf>
    <xf numFmtId="195" fontId="8" fillId="7" borderId="7" xfId="0" applyNumberFormat="1" applyFont="1" applyFill="1" applyBorder="1" applyAlignment="1">
      <alignment horizontal="center"/>
      <protection locked="0"/>
    </xf>
    <xf numFmtId="167" fontId="0" fillId="7" borderId="8" xfId="0" applyFill="1" applyBorder="1" applyAlignment="1">
      <alignment horizontal="center"/>
      <protection locked="0"/>
    </xf>
    <xf numFmtId="195" fontId="0" fillId="7" borderId="7" xfId="16" applyNumberFormat="1" applyFont="1" applyFill="1" applyBorder="1" applyAlignment="1" applyProtection="1">
      <alignment horizontal="right"/>
      <protection locked="0"/>
    </xf>
    <xf numFmtId="167" fontId="0" fillId="0" borderId="0" xfId="0" applyAlignment="1">
      <alignment horizontal="left" indent="2"/>
      <protection locked="0"/>
    </xf>
    <xf numFmtId="179" fontId="0" fillId="0" borderId="5" xfId="16" applyNumberFormat="1" applyFont="1" applyFill="1" applyBorder="1" applyProtection="1">
      <protection locked="0"/>
    </xf>
    <xf numFmtId="179" fontId="0" fillId="0" borderId="0" xfId="16" applyNumberFormat="1" applyFont="1" applyFill="1" applyBorder="1" applyProtection="1">
      <protection locked="0"/>
    </xf>
    <xf numFmtId="179" fontId="0" fillId="0" borderId="12" xfId="16" applyNumberFormat="1" applyFont="1" applyFill="1" applyBorder="1" applyProtection="1">
      <protection locked="0"/>
    </xf>
    <xf numFmtId="167" fontId="6" fillId="0" borderId="0" xfId="0" applyFont="1">
      <protection locked="0"/>
    </xf>
    <xf numFmtId="195" fontId="0" fillId="0" borderId="5" xfId="0" applyNumberFormat="1" applyBorder="1">
      <protection locked="0"/>
    </xf>
    <xf numFmtId="195" fontId="0" fillId="0" borderId="0" xfId="0" applyNumberFormat="1">
      <protection locked="0"/>
    </xf>
    <xf numFmtId="195" fontId="0" fillId="0" borderId="12" xfId="0" applyNumberFormat="1" applyBorder="1">
      <protection locked="0"/>
    </xf>
    <xf numFmtId="179" fontId="0" fillId="0" borderId="7" xfId="16" applyNumberFormat="1" applyFont="1" applyFill="1" applyBorder="1" applyProtection="1">
      <protection locked="0"/>
    </xf>
    <xf numFmtId="179" fontId="0" fillId="0" borderId="8" xfId="16" applyNumberFormat="1" applyFont="1" applyFill="1" applyBorder="1" applyProtection="1">
      <protection locked="0"/>
    </xf>
    <xf numFmtId="167" fontId="8" fillId="0" borderId="0" xfId="0" applyFont="1" applyAlignment="1">
      <alignment horizontal="left" wrapText="1"/>
      <protection locked="0"/>
    </xf>
    <xf numFmtId="167" fontId="8" fillId="0" borderId="8" xfId="0" applyFont="1" applyBorder="1" applyAlignment="1">
      <alignment horizontal="left" wrapText="1"/>
      <protection locked="0"/>
    </xf>
    <xf numFmtId="166" fontId="0" fillId="0" borderId="0" xfId="49" applyFont="1" applyFill="1" applyBorder="1" applyProtection="1">
      <protection locked="0"/>
    </xf>
    <xf numFmtId="170" fontId="0" fillId="0" borderId="0" xfId="18" applyFont="1" applyFill="1" applyBorder="1" applyProtection="1">
      <protection locked="0"/>
    </xf>
    <xf numFmtId="195" fontId="8" fillId="0" borderId="6" xfId="0" applyNumberFormat="1" applyFont="1" applyBorder="1">
      <protection locked="0"/>
    </xf>
    <xf numFmtId="195" fontId="8" fillId="0" borderId="15" xfId="0" applyNumberFormat="1" applyFont="1" applyBorder="1">
      <protection locked="0"/>
    </xf>
    <xf numFmtId="195" fontId="8" fillId="0" borderId="0" xfId="0" applyNumberFormat="1" applyFont="1">
      <protection locked="0"/>
    </xf>
    <xf numFmtId="195" fontId="0" fillId="0" borderId="8" xfId="0" applyNumberFormat="1" applyBorder="1">
      <protection locked="0"/>
    </xf>
    <xf numFmtId="193" fontId="0" fillId="0" borderId="0" xfId="0" applyNumberFormat="1">
      <protection locked="0"/>
    </xf>
    <xf numFmtId="195" fontId="0" fillId="0" borderId="0" xfId="16" applyNumberFormat="1" applyFont="1" applyFill="1" applyBorder="1" applyProtection="1">
      <protection locked="0"/>
    </xf>
    <xf numFmtId="195" fontId="0" fillId="0" borderId="15" xfId="0" applyNumberFormat="1" applyBorder="1">
      <protection locked="0"/>
    </xf>
    <xf numFmtId="195" fontId="8" fillId="0" borderId="0" xfId="16" applyNumberFormat="1" applyFont="1" applyFill="1" applyBorder="1" applyProtection="1">
      <protection locked="0"/>
    </xf>
    <xf numFmtId="180" fontId="0" fillId="0" borderId="0" xfId="0" applyNumberFormat="1">
      <protection locked="0"/>
    </xf>
    <xf numFmtId="180" fontId="0" fillId="0" borderId="15" xfId="0" applyNumberFormat="1" applyBorder="1">
      <protection locked="0"/>
    </xf>
    <xf numFmtId="179" fontId="0" fillId="0" borderId="0" xfId="0" applyNumberFormat="1">
      <protection locked="0"/>
    </xf>
    <xf numFmtId="195" fontId="0" fillId="0" borderId="8" xfId="16" applyNumberFormat="1" applyFont="1" applyFill="1" applyBorder="1" applyAlignment="1" applyProtection="1">
      <alignment horizontal="right"/>
      <protection locked="0"/>
    </xf>
    <xf numFmtId="195" fontId="0" fillId="0" borderId="8" xfId="18" applyNumberFormat="1" applyFont="1" applyFill="1" applyBorder="1" applyProtection="1">
      <protection locked="0"/>
    </xf>
    <xf numFmtId="167" fontId="8" fillId="7" borderId="15" xfId="0" applyFont="1" applyFill="1" applyBorder="1">
      <protection locked="0"/>
    </xf>
    <xf numFmtId="195" fontId="0" fillId="7" borderId="15" xfId="0" applyNumberFormat="1" applyFill="1" applyBorder="1">
      <protection locked="0"/>
    </xf>
    <xf numFmtId="167" fontId="0" fillId="0" borderId="15" xfId="0" applyBorder="1">
      <protection locked="0"/>
    </xf>
    <xf numFmtId="167" fontId="0" fillId="7" borderId="7" xfId="0" applyFill="1" applyBorder="1">
      <protection locked="0"/>
    </xf>
    <xf numFmtId="167" fontId="0" fillId="0" borderId="8" xfId="0" applyBorder="1">
      <protection locked="0"/>
    </xf>
    <xf numFmtId="167" fontId="0" fillId="0" borderId="17" xfId="0" applyBorder="1">
      <protection locked="0"/>
    </xf>
    <xf numFmtId="167" fontId="0" fillId="0" borderId="11" xfId="0" applyBorder="1">
      <protection locked="0"/>
    </xf>
    <xf numFmtId="195" fontId="0" fillId="7" borderId="17" xfId="0" applyNumberFormat="1" applyFill="1" applyBorder="1">
      <protection locked="0"/>
    </xf>
    <xf numFmtId="195" fontId="0" fillId="7" borderId="11" xfId="0" applyNumberFormat="1" applyFill="1" applyBorder="1">
      <protection locked="0"/>
    </xf>
    <xf numFmtId="167" fontId="0" fillId="7" borderId="14" xfId="0" applyFill="1" applyBorder="1">
      <protection locked="0"/>
    </xf>
    <xf numFmtId="167" fontId="0" fillId="7" borderId="5" xfId="0" applyFill="1" applyBorder="1">
      <protection locked="0"/>
    </xf>
    <xf numFmtId="164" fontId="0" fillId="0" borderId="0" xfId="16" applyFont="1" applyFill="1" applyBorder="1" applyProtection="1">
      <protection locked="0"/>
    </xf>
    <xf numFmtId="175" fontId="0" fillId="7" borderId="6" xfId="0" applyNumberFormat="1" applyFill="1" applyBorder="1">
      <protection locked="0"/>
    </xf>
    <xf numFmtId="175" fontId="0" fillId="0" borderId="0" xfId="0" applyNumberFormat="1">
      <protection locked="0"/>
    </xf>
    <xf numFmtId="175" fontId="0" fillId="0" borderId="6" xfId="0" applyNumberFormat="1" applyBorder="1">
      <protection locked="0"/>
    </xf>
    <xf numFmtId="167" fontId="8" fillId="0" borderId="0" xfId="0" applyFont="1">
      <protection locked="0"/>
    </xf>
    <xf numFmtId="167" fontId="8" fillId="0" borderId="8" xfId="0" applyFont="1" applyBorder="1" applyAlignment="1">
      <alignment wrapText="1"/>
      <protection locked="0"/>
    </xf>
    <xf numFmtId="167" fontId="8" fillId="0" borderId="15" xfId="0" applyFont="1" applyBorder="1">
      <protection locked="0"/>
    </xf>
    <xf numFmtId="167" fontId="8" fillId="0" borderId="8" xfId="0" applyFont="1" applyBorder="1" applyAlignment="1">
      <alignment horizontal="center"/>
      <protection locked="0"/>
    </xf>
    <xf numFmtId="167" fontId="8" fillId="0" borderId="4" xfId="0" applyFont="1" applyBorder="1" applyAlignment="1">
      <alignment horizontal="center"/>
      <protection locked="0"/>
    </xf>
    <xf numFmtId="166" fontId="0" fillId="0" borderId="12" xfId="49" applyFont="1" applyFill="1" applyBorder="1" applyProtection="1">
      <protection locked="0"/>
    </xf>
    <xf numFmtId="195" fontId="8" fillId="0" borderId="13" xfId="0" applyNumberFormat="1" applyFont="1" applyBorder="1" applyAlignment="1">
      <alignment horizontal="center"/>
      <protection locked="0"/>
    </xf>
    <xf numFmtId="195" fontId="8" fillId="0" borderId="7" xfId="0" applyNumberFormat="1" applyFont="1" applyBorder="1" applyAlignment="1">
      <alignment horizontal="center"/>
      <protection locked="0"/>
    </xf>
    <xf numFmtId="195" fontId="8" fillId="0" borderId="16" xfId="0" applyNumberFormat="1" applyFont="1" applyBorder="1">
      <protection locked="0"/>
    </xf>
    <xf numFmtId="195" fontId="8" fillId="0" borderId="14" xfId="0" applyNumberFormat="1" applyFont="1" applyBorder="1">
      <protection locked="0"/>
    </xf>
    <xf numFmtId="167" fontId="6" fillId="0" borderId="12" xfId="0" applyFont="1" applyBorder="1">
      <protection locked="0"/>
    </xf>
    <xf numFmtId="195" fontId="8" fillId="0" borderId="12" xfId="0" applyNumberFormat="1" applyFont="1" applyBorder="1">
      <protection locked="0"/>
    </xf>
    <xf numFmtId="195" fontId="8" fillId="0" borderId="5" xfId="0" applyNumberFormat="1" applyFont="1" applyBorder="1">
      <protection locked="0"/>
    </xf>
    <xf numFmtId="195" fontId="0" fillId="0" borderId="13" xfId="0" applyNumberFormat="1" applyBorder="1">
      <protection locked="0"/>
    </xf>
    <xf numFmtId="195" fontId="0" fillId="0" borderId="7" xfId="0" applyNumberFormat="1" applyBorder="1">
      <protection locked="0"/>
    </xf>
    <xf numFmtId="193" fontId="0" fillId="0" borderId="12" xfId="0" applyNumberFormat="1" applyBorder="1">
      <protection locked="0"/>
    </xf>
    <xf numFmtId="193" fontId="0" fillId="0" borderId="5" xfId="0" applyNumberFormat="1" applyBorder="1">
      <protection locked="0"/>
    </xf>
    <xf numFmtId="195" fontId="0" fillId="0" borderId="12" xfId="16" applyNumberFormat="1" applyFont="1" applyFill="1" applyBorder="1" applyProtection="1">
      <protection locked="0"/>
    </xf>
    <xf numFmtId="195" fontId="0" fillId="0" borderId="5" xfId="16" applyNumberFormat="1" applyFont="1" applyFill="1" applyBorder="1" applyProtection="1">
      <protection locked="0"/>
    </xf>
    <xf numFmtId="179" fontId="0" fillId="0" borderId="13" xfId="16" applyNumberFormat="1" applyFont="1" applyFill="1" applyBorder="1" applyProtection="1">
      <protection locked="0"/>
    </xf>
    <xf numFmtId="180" fontId="0" fillId="0" borderId="12" xfId="0" applyNumberFormat="1" applyBorder="1">
      <protection locked="0"/>
    </xf>
    <xf numFmtId="180" fontId="0" fillId="0" borderId="5" xfId="0" applyNumberFormat="1" applyBorder="1">
      <protection locked="0"/>
    </xf>
    <xf numFmtId="180" fontId="0" fillId="0" borderId="13" xfId="0" applyNumberFormat="1" applyBorder="1">
      <protection locked="0"/>
    </xf>
    <xf numFmtId="180" fontId="0" fillId="0" borderId="7" xfId="0" applyNumberFormat="1" applyBorder="1">
      <protection locked="0"/>
    </xf>
    <xf numFmtId="195" fontId="8" fillId="0" borderId="12" xfId="16" applyNumberFormat="1" applyFont="1" applyFill="1" applyBorder="1" applyProtection="1">
      <protection locked="0"/>
    </xf>
    <xf numFmtId="195" fontId="8" fillId="0" borderId="5" xfId="16" applyNumberFormat="1" applyFont="1" applyFill="1" applyBorder="1" applyProtection="1">
      <protection locked="0"/>
    </xf>
    <xf numFmtId="166" fontId="0" fillId="0" borderId="5" xfId="49" applyFont="1" applyFill="1" applyBorder="1" applyProtection="1">
      <protection locked="0"/>
    </xf>
    <xf numFmtId="170" fontId="0" fillId="0" borderId="12" xfId="18" applyFont="1" applyFill="1" applyBorder="1" applyProtection="1">
      <protection locked="0"/>
    </xf>
    <xf numFmtId="170" fontId="0" fillId="0" borderId="5" xfId="18" applyFont="1" applyFill="1" applyBorder="1" applyProtection="1">
      <protection locked="0"/>
    </xf>
    <xf numFmtId="164" fontId="0" fillId="0" borderId="12" xfId="16" applyFont="1" applyFill="1" applyBorder="1" applyProtection="1">
      <protection locked="0"/>
    </xf>
    <xf numFmtId="164" fontId="0" fillId="0" borderId="5" xfId="16" applyFont="1" applyFill="1" applyBorder="1" applyProtection="1">
      <protection locked="0"/>
    </xf>
    <xf numFmtId="195" fontId="0" fillId="0" borderId="13" xfId="18" applyNumberFormat="1" applyFont="1" applyFill="1" applyBorder="1" applyProtection="1">
      <protection locked="0"/>
    </xf>
    <xf numFmtId="195" fontId="0" fillId="0" borderId="7" xfId="18" applyNumberFormat="1" applyFont="1" applyFill="1" applyBorder="1" applyProtection="1">
      <protection locked="0"/>
    </xf>
    <xf numFmtId="167" fontId="0" fillId="7" borderId="0" xfId="0" applyFill="1" applyAlignment="1">
      <alignment horizontal="left" wrapText="1"/>
      <protection locked="0"/>
    </xf>
    <xf numFmtId="164" fontId="0" fillId="0" borderId="6" xfId="16" applyFont="1" applyFill="1" applyBorder="1" applyProtection="1">
      <protection locked="0"/>
    </xf>
    <xf numFmtId="194" fontId="0" fillId="7" borderId="13" xfId="0" applyNumberFormat="1" applyFill="1" applyBorder="1" applyAlignment="1">
      <alignment horizontal="center"/>
      <protection locked="0"/>
    </xf>
    <xf numFmtId="180" fontId="0" fillId="0" borderId="11" xfId="0" applyNumberFormat="1" applyBorder="1">
      <protection locked="0"/>
    </xf>
    <xf numFmtId="179" fontId="0" fillId="0" borderId="11" xfId="16" applyNumberFormat="1" applyFont="1" applyFill="1" applyBorder="1" applyProtection="1">
      <protection locked="0"/>
    </xf>
    <xf numFmtId="167" fontId="6" fillId="0" borderId="5" xfId="0" applyFont="1" applyBorder="1">
      <protection locked="0"/>
    </xf>
    <xf numFmtId="167" fontId="0" fillId="0" borderId="14" xfId="0" applyBorder="1">
      <protection locked="0"/>
    </xf>
    <xf numFmtId="175" fontId="0" fillId="0" borderId="5" xfId="0" applyNumberFormat="1" applyBorder="1">
      <protection locked="0"/>
    </xf>
    <xf numFmtId="167" fontId="0" fillId="0" borderId="7" xfId="0" applyBorder="1">
      <protection locked="0"/>
    </xf>
    <xf numFmtId="195" fontId="0" fillId="0" borderId="16" xfId="0" applyNumberFormat="1" applyBorder="1">
      <protection locked="0"/>
    </xf>
    <xf numFmtId="167" fontId="8" fillId="7" borderId="11" xfId="0" applyFont="1" applyFill="1" applyBorder="1" applyAlignment="1">
      <alignment horizontal="center" wrapText="1"/>
      <protection locked="0"/>
    </xf>
    <xf numFmtId="167" fontId="0" fillId="7" borderId="15" xfId="0" applyFill="1" applyBorder="1" applyAlignment="1">
      <alignment horizontal="left" indent="4"/>
      <protection locked="0"/>
    </xf>
    <xf numFmtId="167" fontId="0" fillId="7" borderId="15" xfId="0" applyFill="1" applyBorder="1" applyAlignment="1">
      <alignment horizontal="center"/>
      <protection locked="0"/>
    </xf>
    <xf numFmtId="195" fontId="0" fillId="7" borderId="14" xfId="0" applyNumberFormat="1" applyFill="1" applyBorder="1">
      <protection locked="0"/>
    </xf>
    <xf numFmtId="180" fontId="0" fillId="7" borderId="17" xfId="0" applyNumberFormat="1" applyFill="1" applyBorder="1">
      <protection locked="0"/>
    </xf>
    <xf numFmtId="195" fontId="0" fillId="7" borderId="16" xfId="0" applyNumberFormat="1" applyFill="1" applyBorder="1">
      <protection locked="0"/>
    </xf>
    <xf numFmtId="180" fontId="0" fillId="7" borderId="15" xfId="0" applyNumberFormat="1" applyFill="1" applyBorder="1">
      <protection locked="0"/>
    </xf>
    <xf numFmtId="195" fontId="0" fillId="0" borderId="14" xfId="0" applyNumberFormat="1" applyBorder="1">
      <protection locked="0"/>
    </xf>
    <xf numFmtId="167" fontId="0" fillId="7" borderId="15" xfId="0" applyFill="1" applyBorder="1">
      <protection locked="0"/>
    </xf>
    <xf numFmtId="180" fontId="0" fillId="0" borderId="14" xfId="0" applyNumberFormat="1" applyBorder="1">
      <protection locked="0"/>
    </xf>
    <xf numFmtId="195" fontId="0" fillId="0" borderId="5" xfId="18" applyNumberFormat="1" applyFont="1" applyFill="1" applyBorder="1" applyProtection="1">
      <protection locked="0"/>
    </xf>
    <xf numFmtId="167" fontId="6" fillId="0" borderId="16" xfId="0" applyFont="1" applyBorder="1">
      <protection locked="0"/>
    </xf>
    <xf numFmtId="195" fontId="0" fillId="0" borderId="6" xfId="0" applyNumberFormat="1" applyBorder="1">
      <protection locked="0"/>
    </xf>
    <xf numFmtId="195" fontId="0" fillId="0" borderId="11" xfId="0" applyNumberFormat="1" applyBorder="1">
      <protection locked="0"/>
    </xf>
    <xf numFmtId="193" fontId="0" fillId="0" borderId="6" xfId="0" applyNumberFormat="1" applyBorder="1">
      <protection locked="0"/>
    </xf>
    <xf numFmtId="195" fontId="0" fillId="0" borderId="6" xfId="16" applyNumberFormat="1" applyFont="1" applyFill="1" applyBorder="1" applyProtection="1">
      <protection locked="0"/>
    </xf>
    <xf numFmtId="195" fontId="0" fillId="0" borderId="17" xfId="0" applyNumberFormat="1" applyBorder="1">
      <protection locked="0"/>
    </xf>
    <xf numFmtId="179" fontId="0" fillId="0" borderId="6" xfId="16" applyNumberFormat="1" applyFont="1" applyFill="1" applyBorder="1" applyProtection="1">
      <protection locked="0"/>
    </xf>
    <xf numFmtId="195" fontId="8" fillId="0" borderId="6" xfId="16" applyNumberFormat="1" applyFont="1" applyFill="1" applyBorder="1" applyProtection="1">
      <protection locked="0"/>
    </xf>
    <xf numFmtId="166" fontId="0" fillId="0" borderId="6" xfId="49" applyFont="1" applyFill="1" applyBorder="1" applyProtection="1">
      <protection locked="0"/>
    </xf>
    <xf numFmtId="180" fontId="0" fillId="0" borderId="6" xfId="0" applyNumberFormat="1" applyBorder="1">
      <protection locked="0"/>
    </xf>
    <xf numFmtId="180" fontId="0" fillId="0" borderId="17" xfId="0" applyNumberFormat="1" applyBorder="1">
      <protection locked="0"/>
    </xf>
    <xf numFmtId="179" fontId="0" fillId="0" borderId="6" xfId="0" applyNumberFormat="1" applyBorder="1">
      <protection locked="0"/>
    </xf>
    <xf numFmtId="195" fontId="0" fillId="0" borderId="11" xfId="16" applyNumberFormat="1" applyFont="1" applyFill="1" applyBorder="1" applyAlignment="1" applyProtection="1">
      <alignment horizontal="right"/>
      <protection locked="0"/>
    </xf>
    <xf numFmtId="195" fontId="8" fillId="0" borderId="17" xfId="0" applyNumberFormat="1" applyFont="1" applyBorder="1">
      <protection locked="0"/>
    </xf>
    <xf numFmtId="170" fontId="0" fillId="0" borderId="6" xfId="18" applyFont="1" applyFill="1" applyBorder="1" applyProtection="1">
      <protection locked="0"/>
    </xf>
    <xf numFmtId="195" fontId="0" fillId="0" borderId="11" xfId="18" applyNumberFormat="1" applyFont="1" applyFill="1" applyBorder="1" applyProtection="1">
      <protection locked="0"/>
    </xf>
    <xf numFmtId="195" fontId="8" fillId="0" borderId="14" xfId="0" applyNumberFormat="1" applyFont="1" applyBorder="1" applyAlignment="1">
      <alignment horizontal="center"/>
      <protection locked="0"/>
    </xf>
    <xf numFmtId="195" fontId="8" fillId="0" borderId="17" xfId="0" applyNumberFormat="1" applyFont="1" applyBorder="1" applyAlignment="1">
      <alignment horizontal="center"/>
      <protection locked="0"/>
    </xf>
    <xf numFmtId="195" fontId="8" fillId="0" borderId="1" xfId="0" applyNumberFormat="1" applyFont="1" applyBorder="1" applyAlignment="1">
      <alignment horizontal="center"/>
      <protection locked="0"/>
    </xf>
    <xf numFmtId="167" fontId="0" fillId="0" borderId="16" xfId="0" applyBorder="1">
      <protection locked="0"/>
    </xf>
    <xf numFmtId="175" fontId="0" fillId="0" borderId="12" xfId="0" applyNumberFormat="1" applyBorder="1">
      <protection locked="0"/>
    </xf>
    <xf numFmtId="167" fontId="0" fillId="0" borderId="13" xfId="0" applyBorder="1">
      <protection locked="0"/>
    </xf>
    <xf numFmtId="166" fontId="20" fillId="0" borderId="6" xfId="100" applyFont="1" applyFill="1" applyBorder="1" applyProtection="1">
      <protection locked="0"/>
    </xf>
    <xf numFmtId="167" fontId="8" fillId="7" borderId="14" xfId="0" applyFont="1" applyFill="1" applyBorder="1" applyAlignment="1">
      <alignment horizontal="center"/>
      <protection locked="0"/>
    </xf>
    <xf numFmtId="167" fontId="8" fillId="7" borderId="15" xfId="0" applyFont="1" applyFill="1" applyBorder="1" applyAlignment="1">
      <alignment horizontal="center"/>
      <protection locked="0"/>
    </xf>
    <xf numFmtId="167" fontId="8" fillId="7" borderId="17" xfId="0" applyFont="1" applyFill="1" applyBorder="1" applyAlignment="1">
      <alignment horizontal="center"/>
      <protection locked="0"/>
    </xf>
    <xf numFmtId="195" fontId="8" fillId="7" borderId="9" xfId="0" applyNumberFormat="1" applyFont="1" applyFill="1" applyBorder="1" applyAlignment="1">
      <alignment horizontal="center" wrapText="1"/>
      <protection locked="0"/>
    </xf>
    <xf numFmtId="195" fontId="8" fillId="7" borderId="4" xfId="0" applyNumberFormat="1" applyFont="1" applyFill="1" applyBorder="1" applyAlignment="1">
      <alignment horizontal="center" wrapText="1"/>
      <protection locked="0"/>
    </xf>
    <xf numFmtId="195" fontId="8" fillId="7" borderId="10" xfId="0" applyNumberFormat="1" applyFont="1" applyFill="1" applyBorder="1" applyAlignment="1">
      <alignment horizontal="center" wrapText="1"/>
      <protection locked="0"/>
    </xf>
    <xf numFmtId="167" fontId="8" fillId="0" borderId="9" xfId="0" applyFont="1" applyBorder="1" applyAlignment="1">
      <alignment horizontal="center"/>
      <protection locked="0"/>
    </xf>
    <xf numFmtId="167" fontId="8" fillId="0" borderId="4" xfId="0" applyFont="1" applyBorder="1" applyAlignment="1">
      <alignment horizontal="center"/>
      <protection locked="0"/>
    </xf>
    <xf numFmtId="167" fontId="8" fillId="0" borderId="10" xfId="0" applyFont="1" applyBorder="1" applyAlignment="1">
      <alignment horizontal="center"/>
      <protection locked="0"/>
    </xf>
    <xf numFmtId="167" fontId="8" fillId="7" borderId="9" xfId="0" applyFont="1" applyFill="1" applyBorder="1" applyAlignment="1">
      <alignment horizontal="center"/>
      <protection locked="0"/>
    </xf>
    <xf numFmtId="167" fontId="8" fillId="7" borderId="4" xfId="0" applyFont="1" applyFill="1" applyBorder="1" applyAlignment="1">
      <alignment horizontal="center"/>
      <protection locked="0"/>
    </xf>
    <xf numFmtId="167" fontId="8" fillId="7" borderId="10" xfId="0" applyFont="1" applyFill="1" applyBorder="1" applyAlignment="1">
      <alignment horizontal="center"/>
      <protection locked="0"/>
    </xf>
  </cellXfs>
  <cellStyles count="213">
    <cellStyle name="??" xfId="1" xr:uid="{00000000-0005-0000-0000-000000000000}"/>
    <cellStyle name="?? [0.00]_PERSONAL" xfId="2" xr:uid="{00000000-0005-0000-0000-000001000000}"/>
    <cellStyle name="???? [0.00]_PERSONAL" xfId="3" xr:uid="{00000000-0005-0000-0000-000002000000}"/>
    <cellStyle name="????_PERSONAL" xfId="4" xr:uid="{00000000-0005-0000-0000-000003000000}"/>
    <cellStyle name="??_PERSONAL" xfId="5" xr:uid="{00000000-0005-0000-0000-000004000000}"/>
    <cellStyle name="£" xfId="6" xr:uid="{00000000-0005-0000-0000-000005000000}"/>
    <cellStyle name="AUD" xfId="7" xr:uid="{00000000-0005-0000-0000-000006000000}"/>
    <cellStyle name="Calc Currency (0)" xfId="8" xr:uid="{00000000-0005-0000-0000-000007000000}"/>
    <cellStyle name="Calc Currency (2)" xfId="9" xr:uid="{00000000-0005-0000-0000-000008000000}"/>
    <cellStyle name="Calc Percent (0)" xfId="10" xr:uid="{00000000-0005-0000-0000-000009000000}"/>
    <cellStyle name="Calc Percent (1)" xfId="11" xr:uid="{00000000-0005-0000-0000-00000A000000}"/>
    <cellStyle name="Calc Percent (2)" xfId="12" xr:uid="{00000000-0005-0000-0000-00000B000000}"/>
    <cellStyle name="Calc Units (0)" xfId="13" xr:uid="{00000000-0005-0000-0000-00000C000000}"/>
    <cellStyle name="Calc Units (1)" xfId="14" xr:uid="{00000000-0005-0000-0000-00000D000000}"/>
    <cellStyle name="Calc Units (2)" xfId="15" xr:uid="{00000000-0005-0000-0000-00000E000000}"/>
    <cellStyle name="Comma" xfId="16" builtinId="3"/>
    <cellStyle name="Comma [00]" xfId="17" xr:uid="{00000000-0005-0000-0000-000010000000}"/>
    <cellStyle name="Comma 10" xfId="171" xr:uid="{00000000-0005-0000-0000-000011000000}"/>
    <cellStyle name="Comma 11" xfId="71" xr:uid="{00000000-0005-0000-0000-000012000000}"/>
    <cellStyle name="Comma 12" xfId="105" xr:uid="{00000000-0005-0000-0000-000013000000}"/>
    <cellStyle name="Comma 13" xfId="177" xr:uid="{00000000-0005-0000-0000-000014000000}"/>
    <cellStyle name="Comma 14" xfId="81" xr:uid="{00000000-0005-0000-0000-000015000000}"/>
    <cellStyle name="Comma 15" xfId="196" xr:uid="{00000000-0005-0000-0000-000016000000}"/>
    <cellStyle name="Comma 16" xfId="131" xr:uid="{00000000-0005-0000-0000-000017000000}"/>
    <cellStyle name="Comma 17" xfId="146" xr:uid="{00000000-0005-0000-0000-000018000000}"/>
    <cellStyle name="Comma 18" xfId="186" xr:uid="{00000000-0005-0000-0000-000019000000}"/>
    <cellStyle name="Comma 19" xfId="101" xr:uid="{00000000-0005-0000-0000-00001A000000}"/>
    <cellStyle name="Comma 2" xfId="66" xr:uid="{00000000-0005-0000-0000-00001B000000}"/>
    <cellStyle name="Comma 2 2" xfId="164" xr:uid="{00000000-0005-0000-0000-00001C000000}"/>
    <cellStyle name="Comma 20" xfId="128" xr:uid="{00000000-0005-0000-0000-00001D000000}"/>
    <cellStyle name="Comma 21" xfId="142" xr:uid="{00000000-0005-0000-0000-00001E000000}"/>
    <cellStyle name="Comma 22" xfId="126" xr:uid="{00000000-0005-0000-0000-00001F000000}"/>
    <cellStyle name="Comma 23" xfId="144" xr:uid="{00000000-0005-0000-0000-000020000000}"/>
    <cellStyle name="Comma 24" xfId="125" xr:uid="{00000000-0005-0000-0000-000021000000}"/>
    <cellStyle name="Comma 25" xfId="148" xr:uid="{00000000-0005-0000-0000-000022000000}"/>
    <cellStyle name="Comma 26" xfId="124" xr:uid="{00000000-0005-0000-0000-000023000000}"/>
    <cellStyle name="Comma 27" xfId="143" xr:uid="{00000000-0005-0000-0000-000024000000}"/>
    <cellStyle name="Comma 28" xfId="145" xr:uid="{00000000-0005-0000-0000-000025000000}"/>
    <cellStyle name="Comma 29" xfId="157" xr:uid="{00000000-0005-0000-0000-000026000000}"/>
    <cellStyle name="Comma 3" xfId="110" xr:uid="{00000000-0005-0000-0000-000027000000}"/>
    <cellStyle name="Comma 30" xfId="174" xr:uid="{00000000-0005-0000-0000-000028000000}"/>
    <cellStyle name="Comma 31" xfId="200" xr:uid="{00000000-0005-0000-0000-000029000000}"/>
    <cellStyle name="Comma 32" xfId="198" xr:uid="{00000000-0005-0000-0000-00002A000000}"/>
    <cellStyle name="Comma 33" xfId="158" xr:uid="{00000000-0005-0000-0000-00002B000000}"/>
    <cellStyle name="Comma 34" xfId="136" xr:uid="{00000000-0005-0000-0000-00002C000000}"/>
    <cellStyle name="Comma 35" xfId="161" xr:uid="{00000000-0005-0000-0000-00002D000000}"/>
    <cellStyle name="Comma 36" xfId="159" xr:uid="{00000000-0005-0000-0000-00002E000000}"/>
    <cellStyle name="Comma 37" xfId="187" xr:uid="{00000000-0005-0000-0000-00002F000000}"/>
    <cellStyle name="Comma 38" xfId="190" xr:uid="{00000000-0005-0000-0000-000030000000}"/>
    <cellStyle name="Comma 39" xfId="102" xr:uid="{00000000-0005-0000-0000-000031000000}"/>
    <cellStyle name="Comma 4" xfId="114" xr:uid="{00000000-0005-0000-0000-000032000000}"/>
    <cellStyle name="Comma 40" xfId="87" xr:uid="{00000000-0005-0000-0000-000033000000}"/>
    <cellStyle name="Comma 41" xfId="199" xr:uid="{00000000-0005-0000-0000-000034000000}"/>
    <cellStyle name="Comma 42" xfId="182" xr:uid="{00000000-0005-0000-0000-000035000000}"/>
    <cellStyle name="Comma 43" xfId="99" xr:uid="{00000000-0005-0000-0000-000036000000}"/>
    <cellStyle name="Comma 44" xfId="210" xr:uid="{00000000-0005-0000-0000-000037000000}"/>
    <cellStyle name="Comma 45" xfId="202" xr:uid="{00000000-0005-0000-0000-000038000000}"/>
    <cellStyle name="Comma 5" xfId="109" xr:uid="{00000000-0005-0000-0000-000039000000}"/>
    <cellStyle name="Comma 6" xfId="120" xr:uid="{00000000-0005-0000-0000-00003A000000}"/>
    <cellStyle name="Comma 7" xfId="132" xr:uid="{00000000-0005-0000-0000-00003B000000}"/>
    <cellStyle name="Comma 8" xfId="121" xr:uid="{00000000-0005-0000-0000-00003C000000}"/>
    <cellStyle name="Comma 9" xfId="133" xr:uid="{00000000-0005-0000-0000-00003D000000}"/>
    <cellStyle name="Currency" xfId="18" builtinId="4"/>
    <cellStyle name="Currency [00]" xfId="19" xr:uid="{00000000-0005-0000-0000-00003F000000}"/>
    <cellStyle name="Currency 10" xfId="70" xr:uid="{00000000-0005-0000-0000-000040000000}"/>
    <cellStyle name="Currency 11" xfId="106" xr:uid="{00000000-0005-0000-0000-000041000000}"/>
    <cellStyle name="Currency 12" xfId="178" xr:uid="{00000000-0005-0000-0000-000042000000}"/>
    <cellStyle name="Currency 13" xfId="82" xr:uid="{00000000-0005-0000-0000-000043000000}"/>
    <cellStyle name="Currency 14" xfId="197" xr:uid="{00000000-0005-0000-0000-000044000000}"/>
    <cellStyle name="Currency 15" xfId="192" xr:uid="{00000000-0005-0000-0000-000045000000}"/>
    <cellStyle name="Currency 16" xfId="92" xr:uid="{00000000-0005-0000-0000-000046000000}"/>
    <cellStyle name="Currency 17" xfId="206" xr:uid="{00000000-0005-0000-0000-000047000000}"/>
    <cellStyle name="Currency 18" xfId="135" xr:uid="{00000000-0005-0000-0000-000048000000}"/>
    <cellStyle name="Currency 19" xfId="147" xr:uid="{00000000-0005-0000-0000-000049000000}"/>
    <cellStyle name="Currency 2" xfId="67" xr:uid="{00000000-0005-0000-0000-00004A000000}"/>
    <cellStyle name="Currency 2 2" xfId="84" xr:uid="{00000000-0005-0000-0000-00004B000000}"/>
    <cellStyle name="Currency 20" xfId="134" xr:uid="{00000000-0005-0000-0000-00004C000000}"/>
    <cellStyle name="Currency 21" xfId="141" xr:uid="{00000000-0005-0000-0000-00004D000000}"/>
    <cellStyle name="Currency 22" xfId="74" xr:uid="{00000000-0005-0000-0000-00004E000000}"/>
    <cellStyle name="Currency 23" xfId="78" xr:uid="{00000000-0005-0000-0000-00004F000000}"/>
    <cellStyle name="Currency 24" xfId="203" xr:uid="{00000000-0005-0000-0000-000050000000}"/>
    <cellStyle name="Currency 25" xfId="189" xr:uid="{00000000-0005-0000-0000-000051000000}"/>
    <cellStyle name="Currency 26" xfId="127" xr:uid="{00000000-0005-0000-0000-000052000000}"/>
    <cellStyle name="Currency 27" xfId="140" xr:uid="{00000000-0005-0000-0000-000053000000}"/>
    <cellStyle name="Currency 28" xfId="205" xr:uid="{00000000-0005-0000-0000-000054000000}"/>
    <cellStyle name="Currency 29" xfId="86" xr:uid="{00000000-0005-0000-0000-000055000000}"/>
    <cellStyle name="Currency 3" xfId="111" xr:uid="{00000000-0005-0000-0000-000056000000}"/>
    <cellStyle name="Currency 30" xfId="153" xr:uid="{00000000-0005-0000-0000-000057000000}"/>
    <cellStyle name="Currency 31" xfId="152" xr:uid="{00000000-0005-0000-0000-000058000000}"/>
    <cellStyle name="Currency 32" xfId="193" xr:uid="{00000000-0005-0000-0000-000059000000}"/>
    <cellStyle name="Currency 33" xfId="149" xr:uid="{00000000-0005-0000-0000-00005A000000}"/>
    <cellStyle name="Currency 34" xfId="137" xr:uid="{00000000-0005-0000-0000-00005B000000}"/>
    <cellStyle name="Currency 35" xfId="209" xr:uid="{00000000-0005-0000-0000-00005C000000}"/>
    <cellStyle name="Currency 36" xfId="93" xr:uid="{00000000-0005-0000-0000-00005D000000}"/>
    <cellStyle name="Currency 37" xfId="191" xr:uid="{00000000-0005-0000-0000-00005E000000}"/>
    <cellStyle name="Currency 38" xfId="184" xr:uid="{00000000-0005-0000-0000-00005F000000}"/>
    <cellStyle name="Currency 4" xfId="113" xr:uid="{00000000-0005-0000-0000-000060000000}"/>
    <cellStyle name="Currency 5" xfId="112" xr:uid="{00000000-0005-0000-0000-000061000000}"/>
    <cellStyle name="Currency 6" xfId="122" xr:uid="{00000000-0005-0000-0000-000062000000}"/>
    <cellStyle name="Currency 7" xfId="129" xr:uid="{00000000-0005-0000-0000-000063000000}"/>
    <cellStyle name="Currency 8" xfId="123" xr:uid="{00000000-0005-0000-0000-000064000000}"/>
    <cellStyle name="Currency 9" xfId="130" xr:uid="{00000000-0005-0000-0000-000065000000}"/>
    <cellStyle name="Date Short" xfId="20" xr:uid="{00000000-0005-0000-0000-000066000000}"/>
    <cellStyle name="dd/mm/yy" xfId="21" xr:uid="{00000000-0005-0000-0000-000067000000}"/>
    <cellStyle name="DELTA" xfId="22" xr:uid="{00000000-0005-0000-0000-000068000000}"/>
    <cellStyle name="DFL" xfId="23" xr:uid="{00000000-0005-0000-0000-000069000000}"/>
    <cellStyle name="Enter Currency (0)" xfId="24" xr:uid="{00000000-0005-0000-0000-00006A000000}"/>
    <cellStyle name="Enter Currency (2)" xfId="25" xr:uid="{00000000-0005-0000-0000-00006B000000}"/>
    <cellStyle name="Enter Units (0)" xfId="26" xr:uid="{00000000-0005-0000-0000-00006C000000}"/>
    <cellStyle name="Enter Units (1)" xfId="27" xr:uid="{00000000-0005-0000-0000-00006D000000}"/>
    <cellStyle name="Enter Units (2)" xfId="28" xr:uid="{00000000-0005-0000-0000-00006E000000}"/>
    <cellStyle name="Euro" xfId="29" xr:uid="{00000000-0005-0000-0000-00006F000000}"/>
    <cellStyle name="FF" xfId="30" xr:uid="{00000000-0005-0000-0000-000070000000}"/>
    <cellStyle name="Grey" xfId="31" xr:uid="{00000000-0005-0000-0000-000071000000}"/>
    <cellStyle name="Header1" xfId="32" xr:uid="{00000000-0005-0000-0000-000072000000}"/>
    <cellStyle name="Header2" xfId="33" xr:uid="{00000000-0005-0000-0000-000073000000}"/>
    <cellStyle name="Input [yellow]" xfId="34" xr:uid="{00000000-0005-0000-0000-000074000000}"/>
    <cellStyle name="ITL" xfId="35" xr:uid="{00000000-0005-0000-0000-000075000000}"/>
    <cellStyle name="Link Currency (0)" xfId="36" xr:uid="{00000000-0005-0000-0000-000076000000}"/>
    <cellStyle name="Link Currency (2)" xfId="37" xr:uid="{00000000-0005-0000-0000-000077000000}"/>
    <cellStyle name="Link Units (0)" xfId="38" xr:uid="{00000000-0005-0000-0000-000078000000}"/>
    <cellStyle name="Link Units (1)" xfId="39" xr:uid="{00000000-0005-0000-0000-000079000000}"/>
    <cellStyle name="Link Units (2)" xfId="40" xr:uid="{00000000-0005-0000-0000-00007A000000}"/>
    <cellStyle name="mm/yy" xfId="41" xr:uid="{00000000-0005-0000-0000-00007B000000}"/>
    <cellStyle name="Normal" xfId="0" builtinId="0"/>
    <cellStyle name="Normal - Style1" xfId="42" xr:uid="{00000000-0005-0000-0000-00007D000000}"/>
    <cellStyle name="Normal 10" xfId="43" xr:uid="{00000000-0005-0000-0000-00007E000000}"/>
    <cellStyle name="Normal 11" xfId="165" xr:uid="{00000000-0005-0000-0000-00007F000000}"/>
    <cellStyle name="Normal 12" xfId="166" xr:uid="{00000000-0005-0000-0000-000080000000}"/>
    <cellStyle name="Normal 13" xfId="167" xr:uid="{00000000-0005-0000-0000-000081000000}"/>
    <cellStyle name="Normal 14" xfId="168" xr:uid="{00000000-0005-0000-0000-000082000000}"/>
    <cellStyle name="Normal 15" xfId="169" xr:uid="{00000000-0005-0000-0000-000083000000}"/>
    <cellStyle name="Normal 16" xfId="170" xr:uid="{00000000-0005-0000-0000-000084000000}"/>
    <cellStyle name="Normal 17" xfId="173" xr:uid="{00000000-0005-0000-0000-000085000000}"/>
    <cellStyle name="Normal 18" xfId="68" xr:uid="{00000000-0005-0000-0000-000086000000}"/>
    <cellStyle name="Normal 19" xfId="108" xr:uid="{00000000-0005-0000-0000-000087000000}"/>
    <cellStyle name="Normal 2" xfId="65" xr:uid="{00000000-0005-0000-0000-000088000000}"/>
    <cellStyle name="Normal 2 2" xfId="75" xr:uid="{00000000-0005-0000-0000-000089000000}"/>
    <cellStyle name="Normal 20" xfId="179" xr:uid="{00000000-0005-0000-0000-00008A000000}"/>
    <cellStyle name="Normal 21" xfId="151" xr:uid="{00000000-0005-0000-0000-00008B000000}"/>
    <cellStyle name="Normal 22" xfId="150" xr:uid="{00000000-0005-0000-0000-00008C000000}"/>
    <cellStyle name="Normal 23" xfId="83" xr:uid="{00000000-0005-0000-0000-00008D000000}"/>
    <cellStyle name="Normal 24" xfId="183" xr:uid="{00000000-0005-0000-0000-00008E000000}"/>
    <cellStyle name="Normal 25" xfId="88" xr:uid="{00000000-0005-0000-0000-00008F000000}"/>
    <cellStyle name="Normal 26" xfId="204" xr:uid="{00000000-0005-0000-0000-000090000000}"/>
    <cellStyle name="Normal 27" xfId="156" xr:uid="{00000000-0005-0000-0000-000091000000}"/>
    <cellStyle name="Normal 28" xfId="155" xr:uid="{00000000-0005-0000-0000-000092000000}"/>
    <cellStyle name="Normal 29" xfId="95" xr:uid="{00000000-0005-0000-0000-000093000000}"/>
    <cellStyle name="Normal 3" xfId="107" xr:uid="{00000000-0005-0000-0000-000094000000}"/>
    <cellStyle name="Normal 30" xfId="103" xr:uid="{00000000-0005-0000-0000-000095000000}"/>
    <cellStyle name="Normal 31" xfId="160" xr:uid="{00000000-0005-0000-0000-000096000000}"/>
    <cellStyle name="Normal 32" xfId="162" xr:uid="{00000000-0005-0000-0000-000097000000}"/>
    <cellStyle name="Normal 33" xfId="175" xr:uid="{00000000-0005-0000-0000-000098000000}"/>
    <cellStyle name="Normal 34" xfId="163" xr:uid="{00000000-0005-0000-0000-000099000000}"/>
    <cellStyle name="Normal 35" xfId="154" xr:uid="{00000000-0005-0000-0000-00009A000000}"/>
    <cellStyle name="Normal 36" xfId="79" xr:uid="{00000000-0005-0000-0000-00009B000000}"/>
    <cellStyle name="Normal 37" xfId="201" xr:uid="{00000000-0005-0000-0000-00009C000000}"/>
    <cellStyle name="Normal 38" xfId="211" xr:uid="{00000000-0005-0000-0000-00009D000000}"/>
    <cellStyle name="Normal 39" xfId="96" xr:uid="{00000000-0005-0000-0000-00009E000000}"/>
    <cellStyle name="Normal 4" xfId="116" xr:uid="{00000000-0005-0000-0000-00009F000000}"/>
    <cellStyle name="Normal 40" xfId="212" xr:uid="{00000000-0005-0000-0000-0000A0000000}"/>
    <cellStyle name="Normal 41" xfId="85" xr:uid="{00000000-0005-0000-0000-0000A1000000}"/>
    <cellStyle name="Normal 42" xfId="208" xr:uid="{00000000-0005-0000-0000-0000A2000000}"/>
    <cellStyle name="Normal 43" xfId="73" xr:uid="{00000000-0005-0000-0000-0000A3000000}"/>
    <cellStyle name="Normal 44" xfId="77" xr:uid="{00000000-0005-0000-0000-0000A4000000}"/>
    <cellStyle name="Normal 5" xfId="117" xr:uid="{00000000-0005-0000-0000-0000A5000000}"/>
    <cellStyle name="Normal 6" xfId="118" xr:uid="{00000000-0005-0000-0000-0000A6000000}"/>
    <cellStyle name="Normal 7" xfId="138" xr:uid="{00000000-0005-0000-0000-0000A7000000}"/>
    <cellStyle name="Normal 8" xfId="119" xr:uid="{00000000-0005-0000-0000-0000A8000000}"/>
    <cellStyle name="Normal 9" xfId="139" xr:uid="{00000000-0005-0000-0000-0000A9000000}"/>
    <cellStyle name="NZD" xfId="44" xr:uid="{00000000-0005-0000-0000-0000AA000000}"/>
    <cellStyle name="Output Amounts" xfId="45" xr:uid="{00000000-0005-0000-0000-0000AB000000}"/>
    <cellStyle name="Output Column Headings" xfId="46" xr:uid="{00000000-0005-0000-0000-0000AC000000}"/>
    <cellStyle name="Output Line Items" xfId="47" xr:uid="{00000000-0005-0000-0000-0000AD000000}"/>
    <cellStyle name="Output Report Heading" xfId="48" xr:uid="{00000000-0005-0000-0000-0000AE000000}"/>
    <cellStyle name="Percent" xfId="49" builtinId="5"/>
    <cellStyle name="Percent [0]" xfId="50" xr:uid="{00000000-0005-0000-0000-0000B0000000}"/>
    <cellStyle name="Percent [00]" xfId="51" xr:uid="{00000000-0005-0000-0000-0000B1000000}"/>
    <cellStyle name="Percent [2]" xfId="52" xr:uid="{00000000-0005-0000-0000-0000B2000000}"/>
    <cellStyle name="Percent 10" xfId="195" xr:uid="{00000000-0005-0000-0000-0000B3000000}"/>
    <cellStyle name="Percent 11" xfId="185" xr:uid="{00000000-0005-0000-0000-0000B4000000}"/>
    <cellStyle name="Percent 12" xfId="91" xr:uid="{00000000-0005-0000-0000-0000B5000000}"/>
    <cellStyle name="Percent 13" xfId="207" xr:uid="{00000000-0005-0000-0000-0000B6000000}"/>
    <cellStyle name="Percent 14" xfId="98" xr:uid="{00000000-0005-0000-0000-0000B7000000}"/>
    <cellStyle name="Percent 15" xfId="76" xr:uid="{00000000-0005-0000-0000-0000B8000000}"/>
    <cellStyle name="Percent 16" xfId="94" xr:uid="{00000000-0005-0000-0000-0000B9000000}"/>
    <cellStyle name="Percent 17" xfId="188" xr:uid="{00000000-0005-0000-0000-0000BA000000}"/>
    <cellStyle name="Percent 18" xfId="181" xr:uid="{00000000-0005-0000-0000-0000BB000000}"/>
    <cellStyle name="Percent 19" xfId="90" xr:uid="{00000000-0005-0000-0000-0000BC000000}"/>
    <cellStyle name="Percent 2" xfId="100" xr:uid="{00000000-0005-0000-0000-0000BD000000}"/>
    <cellStyle name="Percent 20" xfId="194" xr:uid="{00000000-0005-0000-0000-0000BE000000}"/>
    <cellStyle name="Percent 21" xfId="89" xr:uid="{00000000-0005-0000-0000-0000BF000000}"/>
    <cellStyle name="Percent 22" xfId="180" xr:uid="{00000000-0005-0000-0000-0000C0000000}"/>
    <cellStyle name="Percent 23" xfId="97" xr:uid="{00000000-0005-0000-0000-0000C1000000}"/>
    <cellStyle name="Percent 3" xfId="115" xr:uid="{00000000-0005-0000-0000-0000C2000000}"/>
    <cellStyle name="Percent 4" xfId="172" xr:uid="{00000000-0005-0000-0000-0000C3000000}"/>
    <cellStyle name="Percent 5" xfId="69" xr:uid="{00000000-0005-0000-0000-0000C4000000}"/>
    <cellStyle name="Percent 6" xfId="72" xr:uid="{00000000-0005-0000-0000-0000C5000000}"/>
    <cellStyle name="Percent 7" xfId="104" xr:uid="{00000000-0005-0000-0000-0000C6000000}"/>
    <cellStyle name="Percent 8" xfId="176" xr:uid="{00000000-0005-0000-0000-0000C7000000}"/>
    <cellStyle name="Percent 9" xfId="80" xr:uid="{00000000-0005-0000-0000-0000C8000000}"/>
    <cellStyle name="PHP" xfId="53" xr:uid="{00000000-0005-0000-0000-0000C9000000}"/>
    <cellStyle name="PrePop Currency (0)" xfId="54" xr:uid="{00000000-0005-0000-0000-0000CA000000}"/>
    <cellStyle name="PrePop Currency (2)" xfId="55" xr:uid="{00000000-0005-0000-0000-0000CB000000}"/>
    <cellStyle name="PrePop Units (0)" xfId="56" xr:uid="{00000000-0005-0000-0000-0000CC000000}"/>
    <cellStyle name="PrePop Units (1)" xfId="57" xr:uid="{00000000-0005-0000-0000-0000CD000000}"/>
    <cellStyle name="PrePop Units (2)" xfId="58" xr:uid="{00000000-0005-0000-0000-0000CE000000}"/>
    <cellStyle name="Ptas" xfId="59" xr:uid="{00000000-0005-0000-0000-0000CF000000}"/>
    <cellStyle name="Text Indent A" xfId="60" xr:uid="{00000000-0005-0000-0000-0000D0000000}"/>
    <cellStyle name="Text Indent B" xfId="61" xr:uid="{00000000-0005-0000-0000-0000D1000000}"/>
    <cellStyle name="Text Indent C" xfId="62" xr:uid="{00000000-0005-0000-0000-0000D2000000}"/>
    <cellStyle name="USD" xfId="63" xr:uid="{00000000-0005-0000-0000-0000D3000000}"/>
    <cellStyle name="Year" xfId="64" xr:uid="{00000000-0005-0000-0000-0000D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3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externalLink" Target="externalLinks/externalLink1.xml"/><Relationship Id="rId21" Type="http://schemas.openxmlformats.org/officeDocument/2006/relationships/customXml" Target="../customXml/item7.xml"/><Relationship Id="rId7" Type="http://schemas.openxmlformats.org/officeDocument/2006/relationships/externalLink" Target="externalLinks/externalLink5.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20"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theme" Target="theme/theme1.xml"/><Relationship Id="rId5" Type="http://schemas.openxmlformats.org/officeDocument/2006/relationships/externalLink" Target="externalLinks/externalLink3.xml"/><Relationship Id="rId15" Type="http://schemas.openxmlformats.org/officeDocument/2006/relationships/customXml" Target="../customXml/item1.xml"/><Relationship Id="rId10" Type="http://schemas.openxmlformats.org/officeDocument/2006/relationships/externalLink" Target="externalLinks/externalLink8.xml"/><Relationship Id="rId19" Type="http://schemas.openxmlformats.org/officeDocument/2006/relationships/customXml" Target="../customXml/item5.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rvfile01\corp_finance\corp_finance\WW_finance\sfr%200105\Uploaded\Amsterdam%20Packs\713%20x%20%2020%20JHIF%20BV%200105%20Revis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rvfile01\corp_finance\corp_finance\WW_finance\sfr%200904\Uploaded\Amsterdam%20Packs\713%20x%20%2020%20%20JHIF%20BV%2009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rvfile01\corp_finance\Accounting&amp;reporting\FY05\713_JHIF\Tax\FRR%20calculations\FY05\October\115NVTech10_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rvfile01\corp_finance\CORP_FINANCE\WW_finance\sfrs%20for%20YEM01\Sfr%201200\book\Jhnv\10q\JHNV%2010-Q%20USGAAP%20@%2012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rvfile01\corp_finance\Documents%20and%20Settings\michaelv\Desktop\Home\FAS%20109%206_03_ver2(no%20opt%20exp).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RVFILE01\CORP_FINANCE\CORP_FINANCE\WW_finance\sfr%201209\MD&amp;A\Draft%20Press%20Pack%20docs\Slides\Slides_Templat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rvfile01\corp_finance\Documents%20and%20Settings\michaelv\Desktop\FRR%20WP%20REVAMP\Netherlands%20tax%20provision%20-%2010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rvfile01\corp_finance\CORP_FINANCE\WW_finance\sfr%200607\MD&amp;A\MD&amp;A%20Financials%20June%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A1"/>
      <sheetName val="G2"/>
      <sheetName val="G1"/>
      <sheetName val="Contribution Analysis"/>
      <sheetName val="Confirm Form IC current account"/>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row r="4">
          <cell r="G4" t="str">
            <v>James Hardie International Finance BV</v>
          </cell>
        </row>
        <row r="5">
          <cell r="G5">
            <v>713</v>
          </cell>
        </row>
        <row r="9">
          <cell r="G9">
            <v>36921</v>
          </cell>
        </row>
        <row r="12">
          <cell r="G12" t="str">
            <v>USD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A1"/>
      <sheetName val="G2"/>
      <sheetName val="G1"/>
      <sheetName val="Contribution Analysis"/>
      <sheetName val="Confirm Form IC current account"/>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row r="16">
          <cell r="J16">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A1"/>
      <sheetName val="G1"/>
      <sheetName val="G2"/>
      <sheetName val="Contribution Analysis"/>
      <sheetName val="Confirm Form"/>
      <sheetName val="Look_up_data"/>
      <sheetName val="Bank_code"/>
      <sheetName val="Sales_code"/>
      <sheetName val="Provn_code"/>
      <sheetName val="Macro1"/>
      <sheetName val="Dialog1"/>
      <sheetName val="Dialog2"/>
      <sheetName val="Dialog3"/>
      <sheetName val="Dialog4"/>
      <sheetName val="Contribution_Analysis"/>
      <sheetName val="Confirm_Form"/>
    </sheetNames>
    <sheetDataSet>
      <sheetData sheetId="0" refreshError="1"/>
      <sheetData sheetId="1" refreshError="1"/>
      <sheetData sheetId="2" refreshError="1"/>
      <sheetData sheetId="3" refreshError="1"/>
      <sheetData sheetId="4" refreshError="1"/>
      <sheetData sheetId="5" refreshError="1"/>
      <sheetData sheetId="6" refreshError="1">
        <row r="6">
          <cell r="M6" t="str">
            <v>30 October 2004</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report"/>
      <sheetName val="Index"/>
      <sheetName val="cover page"/>
      <sheetName val="Misc items removed"/>
      <sheetName val="cover_page"/>
      <sheetName val="Misc_items_removed"/>
    </sheetNames>
    <sheetDataSet>
      <sheetData sheetId="0">
        <row r="20">
          <cell r="B20" t="str">
            <v xml:space="preserve">Six Months </v>
          </cell>
        </row>
        <row r="21">
          <cell r="B21" t="str">
            <v>Ended September 30,</v>
          </cell>
        </row>
      </sheetData>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rrent"/>
      <sheetName val="Directory"/>
      <sheetName val="M 1S"/>
      <sheetName val="Report"/>
      <sheetName val="Change - Consolidated"/>
      <sheetName val="Change - JHBP Corporate"/>
      <sheetName val="Change - JHBP"/>
      <sheetName val="Rate Rec."/>
      <sheetName val="Deferred - Consolidated"/>
      <sheetName val="Deferred - JHBP"/>
      <sheetName val="Deferred - JHBP Corp"/>
      <sheetName val="True Up Adj"/>
      <sheetName val="109 JOURNAL ENTRY"/>
      <sheetName val="Tax Rec."/>
      <sheetName val="USGAAP"/>
      <sheetName val="PL ENTRY "/>
      <sheetName val="US DEF FOR AUS ACCTS"/>
      <sheetName val="Cushion in FIT &amp; SIT Payable"/>
      <sheetName val="Cushion Analysis"/>
      <sheetName val="Stock Option Deduction"/>
      <sheetName val="Book Exp Stock Opts Ex-2003"/>
      <sheetName val="BookExp Stock Opts Ex-2002"/>
      <sheetName val="Sale of Las Vegas Land"/>
      <sheetName val="Cap Loss cf"/>
    </sheetNames>
    <sheetDataSet>
      <sheetData sheetId="0"/>
      <sheetData sheetId="1"/>
      <sheetData sheetId="2"/>
      <sheetData sheetId="3"/>
      <sheetData sheetId="4"/>
      <sheetData sheetId="5" refreshError="1"/>
      <sheetData sheetId="6"/>
      <sheetData sheetId="7"/>
      <sheetData sheetId="8"/>
      <sheetData sheetId="9" refreshError="1"/>
      <sheetData sheetId="10" refreshError="1"/>
      <sheetData sheetId="11" refreshError="1"/>
      <sheetData sheetId="12"/>
      <sheetData sheetId="13"/>
      <sheetData sheetId="14" refreshError="1"/>
      <sheetData sheetId="15"/>
      <sheetData sheetId="16"/>
      <sheetData sheetId="17"/>
      <sheetData sheetId="18"/>
      <sheetData sheetId="19" refreshError="1"/>
      <sheetData sheetId="20"/>
      <sheetData sheetId="2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lides&gt;&gt;&gt;"/>
      <sheetName val="Chart"/>
      <sheetName val="NOP Slides"/>
      <sheetName val="Results for the Q"/>
      <sheetName val="Results for the YTD"/>
      <sheetName val="Segment Net Sales"/>
      <sheetName val="Segment EBIT"/>
      <sheetName val="Net Interest (expense) Income"/>
      <sheetName val="Income Tax Expense"/>
      <sheetName val="General Corporate Cost"/>
      <sheetName val="EBITDA"/>
      <sheetName val="Cash Flow"/>
      <sheetName val="Capital Expenditure"/>
      <sheetName val="Debt Table"/>
      <sheetName val="Key Ratios"/>
      <sheetName val="Corp Fin Support for slides&gt;&gt;&gt;"/>
      <sheetName val="FX Data"/>
      <sheetName val="EBITD&amp;A_TM1"/>
      <sheetName val="CF"/>
      <sheetName val="CAPEX"/>
      <sheetName val="Custom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rectory"/>
      <sheetName val="Current"/>
      <sheetName val="Sch M-1S"/>
      <sheetName val="Mandatory Releases"/>
      <sheetName val="A1 JHIF"/>
      <sheetName val="A1 JHI INV "/>
      <sheetName val="Change"/>
      <sheetName val="Deferred"/>
      <sheetName val="Report"/>
      <sheetName val="Tax Rec."/>
      <sheetName val="Rate Rec - IP PERM"/>
      <sheetName val="Rate Adj - IP PERM"/>
      <sheetName val="DEFERREDS "/>
      <sheetName val="=NOT USED="/>
      <sheetName val="Reserve Rollforward"/>
      <sheetName val="109 JE - IP PERM"/>
      <sheetName val="PY Perms"/>
      <sheetName val="Rates"/>
      <sheetName val="OLD PY Perms"/>
      <sheetName val="Look_up_data"/>
      <sheetName val="Debt schedule"/>
      <sheetName val="Sch_M-1S"/>
      <sheetName val="Mandatory_Releases"/>
      <sheetName val="A1_JHIF"/>
      <sheetName val="A1_JHI_INV_"/>
      <sheetName val="Tax_Rec_"/>
      <sheetName val="Rate_Rec_-_IP_PERM"/>
      <sheetName val="Rate_Adj_-_IP_PERM"/>
      <sheetName val="DEFERREDS_"/>
      <sheetName val="=NOT_USED="/>
      <sheetName val="Reserve_Rollforward"/>
      <sheetName val="109_JE_-_IP_PERM"/>
      <sheetName val="PY_Perms"/>
      <sheetName val="OLD_PY_Perms"/>
      <sheetName val="Debt_schedule"/>
    </sheetNames>
    <sheetDataSet>
      <sheetData sheetId="0" refreshError="1"/>
      <sheetData sheetId="1"/>
      <sheetData sheetId="2"/>
      <sheetData sheetId="3" refreshError="1"/>
      <sheetData sheetId="4" refreshError="1"/>
      <sheetData sheetId="5" refreshError="1"/>
      <sheetData sheetId="6"/>
      <sheetData sheetId="7" refreshError="1"/>
      <sheetData sheetId="8" refreshError="1"/>
      <sheetData sheetId="9" refreshError="1"/>
      <sheetData sheetId="10"/>
      <sheetData sheetId="11" refreshError="1"/>
      <sheetData sheetId="12" refreshError="1"/>
      <sheetData sheetId="13" refreshError="1"/>
      <sheetData sheetId="14" refreshError="1"/>
      <sheetData sheetId="15"/>
      <sheetData sheetId="16"/>
      <sheetData sheetId="17">
        <row r="18">
          <cell r="I18">
            <v>0.15663417843174948</v>
          </cell>
        </row>
      </sheetData>
      <sheetData sheetId="18" refreshError="1"/>
      <sheetData sheetId="19" refreshError="1"/>
      <sheetData sheetId="20" refreshError="1"/>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cription"/>
      <sheetName val="Recon Sheet"/>
      <sheetName val="Summary"/>
      <sheetName val="Volume"/>
      <sheetName val="Total Net Sales"/>
      <sheetName val="EBIT"/>
      <sheetName val="EBIT %"/>
      <sheetName val="Gross Margin"/>
      <sheetName val="Gross Margin %"/>
      <sheetName val="SGA"/>
      <sheetName val="SGA%"/>
      <sheetName val="R &amp; D"/>
      <sheetName val="Restructuring co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0">
    <pageSetUpPr fitToPage="1"/>
  </sheetPr>
  <dimension ref="A2:AF79"/>
  <sheetViews>
    <sheetView showGridLines="0" tabSelected="1" zoomScale="80" zoomScaleNormal="80" workbookViewId="0">
      <pane xSplit="3" ySplit="3" topLeftCell="V4" activePane="bottomRight" state="frozen"/>
      <selection pane="topRight" activeCell="E1" sqref="E1"/>
      <selection pane="bottomLeft" activeCell="A4" sqref="A4"/>
      <selection pane="bottomRight" activeCell="AH29" sqref="AH29"/>
    </sheetView>
  </sheetViews>
  <sheetFormatPr defaultColWidth="9" defaultRowHeight="14.25"/>
  <cols>
    <col min="1" max="1" width="1.5" style="1" customWidth="1"/>
    <col min="2" max="2" width="59.875" style="1" customWidth="1"/>
    <col min="3" max="3" width="11.5" style="1" customWidth="1"/>
    <col min="4" max="17" width="14.5" style="62" customWidth="1"/>
    <col min="18" max="19" width="14.625" customWidth="1"/>
    <col min="20" max="20" width="12.5" bestFit="1" customWidth="1"/>
    <col min="21" max="21" width="15.25" bestFit="1" customWidth="1"/>
    <col min="22" max="22" width="15.25" customWidth="1"/>
    <col min="23" max="23" width="12.5" bestFit="1" customWidth="1"/>
    <col min="24" max="24" width="16.25" customWidth="1"/>
    <col min="25" max="27" width="16.625" customWidth="1"/>
    <col min="28" max="28" width="12.5" style="1" bestFit="1" customWidth="1"/>
    <col min="29" max="29" width="16.25" customWidth="1"/>
    <col min="30" max="30" width="12.5" style="1" bestFit="1" customWidth="1"/>
    <col min="31" max="31" width="12.5" style="1" customWidth="1"/>
    <col min="32" max="32" width="12.5" style="1" bestFit="1" customWidth="1"/>
    <col min="33" max="16384" width="9" style="1"/>
  </cols>
  <sheetData>
    <row r="2" spans="1:32" s="13" customFormat="1" ht="15">
      <c r="D2" s="198" t="s">
        <v>21</v>
      </c>
      <c r="E2" s="199"/>
      <c r="F2" s="199"/>
      <c r="G2" s="199"/>
      <c r="H2" s="200"/>
      <c r="I2" s="198" t="s">
        <v>29</v>
      </c>
      <c r="J2" s="199"/>
      <c r="K2" s="199"/>
      <c r="L2" s="199"/>
      <c r="M2" s="200"/>
      <c r="N2" s="204" t="s">
        <v>40</v>
      </c>
      <c r="O2" s="205"/>
      <c r="P2" s="205"/>
      <c r="Q2" s="205"/>
      <c r="R2" s="206"/>
      <c r="S2" s="201" t="s">
        <v>50</v>
      </c>
      <c r="T2" s="202"/>
      <c r="U2" s="202"/>
      <c r="V2" s="202"/>
      <c r="W2" s="203"/>
      <c r="X2" s="201" t="s">
        <v>62</v>
      </c>
      <c r="Y2" s="202"/>
      <c r="Z2" s="202"/>
      <c r="AA2" s="202"/>
      <c r="AB2" s="203"/>
      <c r="AC2" s="195" t="s">
        <v>75</v>
      </c>
      <c r="AD2" s="196"/>
      <c r="AE2" s="196"/>
      <c r="AF2" s="197"/>
    </row>
    <row r="3" spans="1:32" s="13" customFormat="1" ht="15">
      <c r="B3" s="24" t="s">
        <v>59</v>
      </c>
      <c r="C3" s="25" t="s">
        <v>13</v>
      </c>
      <c r="D3" s="73" t="s">
        <v>22</v>
      </c>
      <c r="E3" s="72" t="s">
        <v>23</v>
      </c>
      <c r="F3" s="72" t="s">
        <v>25</v>
      </c>
      <c r="G3" s="72" t="s">
        <v>26</v>
      </c>
      <c r="H3" s="60" t="s">
        <v>24</v>
      </c>
      <c r="I3" s="73" t="s">
        <v>30</v>
      </c>
      <c r="J3" s="72" t="s">
        <v>34</v>
      </c>
      <c r="K3" s="72" t="s">
        <v>36</v>
      </c>
      <c r="L3" s="72" t="s">
        <v>37</v>
      </c>
      <c r="M3" s="60" t="s">
        <v>35</v>
      </c>
      <c r="N3" s="73" t="s">
        <v>41</v>
      </c>
      <c r="O3" s="72" t="s">
        <v>44</v>
      </c>
      <c r="P3" s="72" t="s">
        <v>47</v>
      </c>
      <c r="Q3" s="72" t="s">
        <v>49</v>
      </c>
      <c r="R3" s="124" t="s">
        <v>45</v>
      </c>
      <c r="S3" s="125" t="s">
        <v>51</v>
      </c>
      <c r="T3" s="122" t="s">
        <v>54</v>
      </c>
      <c r="U3" s="121" t="s">
        <v>57</v>
      </c>
      <c r="V3" s="121" t="s">
        <v>61</v>
      </c>
      <c r="W3" s="124" t="s">
        <v>53</v>
      </c>
      <c r="X3" s="125" t="s">
        <v>63</v>
      </c>
      <c r="Y3" s="122" t="s">
        <v>67</v>
      </c>
      <c r="Z3" s="122" t="s">
        <v>72</v>
      </c>
      <c r="AA3" s="121" t="s">
        <v>73</v>
      </c>
      <c r="AB3" s="125" t="s">
        <v>66</v>
      </c>
      <c r="AC3" s="188" t="s">
        <v>74</v>
      </c>
      <c r="AD3" s="122" t="s">
        <v>83</v>
      </c>
      <c r="AE3" s="189" t="s">
        <v>92</v>
      </c>
      <c r="AF3" s="190" t="s">
        <v>84</v>
      </c>
    </row>
    <row r="4" spans="1:32" s="13" customFormat="1" ht="15">
      <c r="A4" s="1"/>
      <c r="B4" s="1"/>
      <c r="C4" s="1"/>
      <c r="D4" s="61"/>
      <c r="E4" s="62"/>
      <c r="F4" s="62"/>
      <c r="G4" s="62"/>
      <c r="H4" s="63"/>
      <c r="I4" s="61"/>
      <c r="J4" s="62"/>
      <c r="K4" s="62"/>
      <c r="L4" s="62"/>
      <c r="M4" s="63"/>
      <c r="N4" s="61"/>
      <c r="O4" s="62"/>
      <c r="P4" s="62"/>
      <c r="Q4" s="62"/>
      <c r="R4" s="126"/>
      <c r="S4" s="127"/>
      <c r="T4" s="91"/>
      <c r="U4" s="92"/>
      <c r="V4" s="90"/>
      <c r="W4" s="128"/>
      <c r="X4" s="127"/>
      <c r="Y4" s="91"/>
      <c r="Z4" s="92"/>
      <c r="AA4" s="92"/>
      <c r="AB4" s="172"/>
      <c r="AC4" s="130"/>
      <c r="AD4" s="91"/>
      <c r="AE4" s="90"/>
      <c r="AF4" s="172"/>
    </row>
    <row r="5" spans="1:32" s="13" customFormat="1" ht="15">
      <c r="A5" s="1"/>
      <c r="B5" s="14" t="s">
        <v>4</v>
      </c>
      <c r="C5" s="15"/>
      <c r="D5" s="61"/>
      <c r="E5" s="62"/>
      <c r="F5" s="62"/>
      <c r="G5" s="62"/>
      <c r="H5" s="63"/>
      <c r="I5" s="61"/>
      <c r="J5" s="62"/>
      <c r="K5" s="62"/>
      <c r="L5" s="62"/>
      <c r="M5" s="63"/>
      <c r="N5" s="61"/>
      <c r="O5" s="62"/>
      <c r="P5" s="62"/>
      <c r="Q5" s="62"/>
      <c r="R5" s="129"/>
      <c r="S5" s="130"/>
      <c r="T5" s="92"/>
      <c r="U5" s="92"/>
      <c r="V5" s="90"/>
      <c r="W5" s="128"/>
      <c r="X5" s="130"/>
      <c r="Y5" s="92"/>
      <c r="Z5" s="92"/>
      <c r="AA5" s="92"/>
      <c r="AB5" s="156"/>
      <c r="AC5" s="130"/>
      <c r="AD5" s="92"/>
      <c r="AE5" s="90"/>
      <c r="AF5" s="128"/>
    </row>
    <row r="6" spans="1:32" s="13" customFormat="1">
      <c r="A6" s="1"/>
      <c r="B6" s="11" t="s">
        <v>17</v>
      </c>
      <c r="C6" s="7"/>
      <c r="D6" s="64">
        <v>612.70000000000005</v>
      </c>
      <c r="E6" s="62">
        <v>620.9</v>
      </c>
      <c r="F6" s="62">
        <v>593</v>
      </c>
      <c r="G6" s="62">
        <v>655</v>
      </c>
      <c r="H6" s="63">
        <f>SUM(D6:G6)</f>
        <v>2481.6</v>
      </c>
      <c r="I6" s="64">
        <v>609.70000000000005</v>
      </c>
      <c r="J6" s="62">
        <v>686.7</v>
      </c>
      <c r="K6" s="62">
        <v>693.8</v>
      </c>
      <c r="L6" s="62">
        <v>723.2</v>
      </c>
      <c r="M6" s="63">
        <f>SUM(I6:L6)</f>
        <v>2713.4</v>
      </c>
      <c r="N6" s="64">
        <v>738.9</v>
      </c>
      <c r="O6" s="62">
        <v>781</v>
      </c>
      <c r="P6" s="62">
        <v>776.8</v>
      </c>
      <c r="Q6" s="62">
        <v>815.5</v>
      </c>
      <c r="R6" s="83">
        <f>SUM(N6:Q6)</f>
        <v>3112.2</v>
      </c>
      <c r="S6" s="81">
        <v>823.7</v>
      </c>
      <c r="T6" s="82">
        <v>810.7</v>
      </c>
      <c r="U6" s="82">
        <v>700.5</v>
      </c>
      <c r="V6" s="82">
        <v>703.6</v>
      </c>
      <c r="W6" s="83">
        <f>SUM(S6:V6)</f>
        <v>3038.5</v>
      </c>
      <c r="X6" s="81">
        <v>747.8</v>
      </c>
      <c r="Y6" s="82">
        <v>773.2</v>
      </c>
      <c r="Z6" s="82">
        <v>766.5</v>
      </c>
      <c r="AA6" s="82">
        <v>766.3</v>
      </c>
      <c r="AB6" s="81">
        <f>SUM(X6:AA6)</f>
        <v>3053.8</v>
      </c>
      <c r="AC6" s="81">
        <v>751.5</v>
      </c>
      <c r="AD6" s="82">
        <v>717.4</v>
      </c>
      <c r="AE6" s="173">
        <v>744</v>
      </c>
      <c r="AF6" s="83">
        <f>SUM(AC6:AE6)</f>
        <v>2212.9</v>
      </c>
    </row>
    <row r="7" spans="1:32" s="13" customFormat="1">
      <c r="A7" s="1"/>
      <c r="B7" s="11" t="s">
        <v>19</v>
      </c>
      <c r="C7" s="7"/>
      <c r="D7" s="64">
        <v>134.4</v>
      </c>
      <c r="E7" s="62">
        <v>142.80000000000001</v>
      </c>
      <c r="F7" s="62">
        <v>130.4</v>
      </c>
      <c r="G7" s="62">
        <v>125</v>
      </c>
      <c r="H7" s="63">
        <f>SUM(D7:G7)</f>
        <v>532.6</v>
      </c>
      <c r="I7" s="64">
        <v>110</v>
      </c>
      <c r="J7" s="62">
        <v>145.19999999999999</v>
      </c>
      <c r="K7" s="62">
        <v>141.80000000000001</v>
      </c>
      <c r="L7" s="62">
        <v>145</v>
      </c>
      <c r="M7" s="63">
        <f>SUM(I7:L7)</f>
        <v>542</v>
      </c>
      <c r="N7" s="64">
        <v>154.80000000000001</v>
      </c>
      <c r="O7" s="62">
        <v>161.80000000000001</v>
      </c>
      <c r="P7" s="62">
        <v>154.4</v>
      </c>
      <c r="Q7" s="62">
        <v>162.29999999999995</v>
      </c>
      <c r="R7" s="83">
        <f>SUM(N7:Q7)</f>
        <v>633.29999999999995</v>
      </c>
      <c r="S7" s="81">
        <v>150.19999999999999</v>
      </c>
      <c r="T7" s="82">
        <v>155.9</v>
      </c>
      <c r="U7" s="82">
        <v>125.7</v>
      </c>
      <c r="V7" s="82">
        <v>145.4</v>
      </c>
      <c r="W7" s="83">
        <f>SUM(S7:V7)</f>
        <v>577.20000000000005</v>
      </c>
      <c r="X7" s="81">
        <v>138.4</v>
      </c>
      <c r="Y7" s="82">
        <v>142.5</v>
      </c>
      <c r="Z7" s="82">
        <v>133.1</v>
      </c>
      <c r="AA7" s="82">
        <v>139.69999999999999</v>
      </c>
      <c r="AB7" s="81">
        <f>SUM(X7:AA7)</f>
        <v>553.70000000000005</v>
      </c>
      <c r="AC7" s="81">
        <v>126.2</v>
      </c>
      <c r="AD7" s="82">
        <v>128.1</v>
      </c>
      <c r="AE7" s="173">
        <v>95.8</v>
      </c>
      <c r="AF7" s="83">
        <f t="shared" ref="AF7:AF8" si="0">SUM(AC7:AE7)</f>
        <v>350.1</v>
      </c>
    </row>
    <row r="8" spans="1:32" s="13" customFormat="1" ht="15">
      <c r="A8" s="1"/>
      <c r="B8" s="21" t="s">
        <v>20</v>
      </c>
      <c r="C8" s="25"/>
      <c r="D8" s="65">
        <v>210.1</v>
      </c>
      <c r="E8" s="70">
        <v>196.5</v>
      </c>
      <c r="F8" s="70">
        <v>189.2</v>
      </c>
      <c r="G8" s="70">
        <v>231.7</v>
      </c>
      <c r="H8" s="71">
        <f>SUM(D8:G8)</f>
        <v>827.5</v>
      </c>
      <c r="I8" s="65">
        <v>192.2</v>
      </c>
      <c r="J8" s="70">
        <v>209.9</v>
      </c>
      <c r="K8" s="70">
        <v>221.3</v>
      </c>
      <c r="L8" s="70">
        <v>252.59999999999991</v>
      </c>
      <c r="M8" s="71">
        <f>SUM(I8:L8)</f>
        <v>876</v>
      </c>
      <c r="N8" s="65">
        <v>246.9</v>
      </c>
      <c r="O8" s="70">
        <v>240.6</v>
      </c>
      <c r="P8" s="70">
        <v>223.2</v>
      </c>
      <c r="Q8" s="70">
        <v>241.89999999999998</v>
      </c>
      <c r="R8" s="131">
        <f>SUM(N8:Q8)</f>
        <v>952.6</v>
      </c>
      <c r="S8" s="132">
        <v>229.4</v>
      </c>
      <c r="T8" s="93">
        <v>207</v>
      </c>
      <c r="U8" s="93">
        <v>200.2</v>
      </c>
      <c r="V8" s="93">
        <v>212.4</v>
      </c>
      <c r="W8" s="131">
        <f>SUM(S8:V8)</f>
        <v>848.99999999999989</v>
      </c>
      <c r="X8" s="132">
        <v>187</v>
      </c>
      <c r="Y8" s="93">
        <v>175</v>
      </c>
      <c r="Z8" s="93">
        <v>179.7</v>
      </c>
      <c r="AA8" s="93">
        <v>192.7</v>
      </c>
      <c r="AB8" s="132">
        <f>SUM(X8:AA8)</f>
        <v>734.40000000000009</v>
      </c>
      <c r="AC8" s="81">
        <v>199.7</v>
      </c>
      <c r="AD8" s="93">
        <v>173.1</v>
      </c>
      <c r="AE8" s="174">
        <v>183.1</v>
      </c>
      <c r="AF8" s="131">
        <f t="shared" si="0"/>
        <v>555.9</v>
      </c>
    </row>
    <row r="9" spans="1:32" s="13" customFormat="1" ht="15">
      <c r="A9" s="1"/>
      <c r="B9" s="1"/>
      <c r="C9" s="7"/>
      <c r="D9" s="61"/>
      <c r="E9" s="62"/>
      <c r="F9" s="62"/>
      <c r="G9" s="62"/>
      <c r="H9" s="63"/>
      <c r="I9" s="61"/>
      <c r="J9" s="62"/>
      <c r="K9" s="62"/>
      <c r="L9" s="62"/>
      <c r="M9" s="63"/>
      <c r="N9" s="61"/>
      <c r="O9" s="62"/>
      <c r="P9" s="62"/>
      <c r="Q9" s="62"/>
      <c r="R9" s="129"/>
      <c r="S9" s="130"/>
      <c r="T9" s="92"/>
      <c r="U9" s="92"/>
      <c r="V9" s="92"/>
      <c r="W9" s="129"/>
      <c r="X9" s="130"/>
      <c r="Y9" s="92"/>
      <c r="Z9" s="92"/>
      <c r="AA9" s="92"/>
      <c r="AB9" s="130"/>
      <c r="AC9" s="127"/>
      <c r="AD9" s="92"/>
      <c r="AE9" s="90"/>
      <c r="AF9" s="129"/>
    </row>
    <row r="10" spans="1:32" s="13" customFormat="1" ht="15">
      <c r="A10" s="1"/>
      <c r="B10" s="14" t="s">
        <v>5</v>
      </c>
      <c r="C10" s="15"/>
      <c r="D10" s="61"/>
      <c r="E10" s="62"/>
      <c r="F10" s="62"/>
      <c r="G10" s="62"/>
      <c r="H10" s="63"/>
      <c r="I10" s="61"/>
      <c r="J10" s="62"/>
      <c r="K10" s="62"/>
      <c r="L10" s="62"/>
      <c r="M10" s="63"/>
      <c r="N10" s="61"/>
      <c r="O10" s="62"/>
      <c r="P10" s="62"/>
      <c r="Q10" s="62"/>
      <c r="R10" s="129"/>
      <c r="S10" s="130"/>
      <c r="T10" s="92"/>
      <c r="U10" s="92"/>
      <c r="V10" s="92"/>
      <c r="W10" s="129"/>
      <c r="X10" s="130"/>
      <c r="Y10" s="92"/>
      <c r="Z10" s="92"/>
      <c r="AA10" s="92"/>
      <c r="AB10" s="130"/>
      <c r="AC10" s="130"/>
      <c r="AD10" s="92"/>
      <c r="AE10" s="90"/>
      <c r="AF10" s="129"/>
    </row>
    <row r="11" spans="1:32" s="13" customFormat="1" ht="15">
      <c r="A11" s="1"/>
      <c r="B11" s="11" t="s">
        <v>17</v>
      </c>
      <c r="C11" s="15"/>
      <c r="D11" s="29">
        <v>452.3</v>
      </c>
      <c r="E11" s="30">
        <v>459.6</v>
      </c>
      <c r="F11" s="30">
        <v>430</v>
      </c>
      <c r="G11" s="30">
        <v>474.5</v>
      </c>
      <c r="H11" s="44">
        <f>SUM(D11:G11)</f>
        <v>1816.4</v>
      </c>
      <c r="I11" s="29">
        <v>451.8</v>
      </c>
      <c r="J11" s="30">
        <v>515</v>
      </c>
      <c r="K11" s="30">
        <v>518.1</v>
      </c>
      <c r="L11" s="30">
        <v>555.29999999999995</v>
      </c>
      <c r="M11" s="44">
        <f>SUM(I11:L11)</f>
        <v>2040.2</v>
      </c>
      <c r="N11" s="29">
        <v>577.1</v>
      </c>
      <c r="O11" s="30">
        <v>635.29999999999995</v>
      </c>
      <c r="P11" s="30">
        <v>644.9</v>
      </c>
      <c r="Q11" s="30">
        <v>694</v>
      </c>
      <c r="R11" s="133">
        <f>SUM(N11:Q11)</f>
        <v>2551.3000000000002</v>
      </c>
      <c r="S11" s="134">
        <v>740.1</v>
      </c>
      <c r="T11" s="94">
        <v>750.6</v>
      </c>
      <c r="U11" s="94">
        <v>645.4</v>
      </c>
      <c r="V11" s="94">
        <v>651.5</v>
      </c>
      <c r="W11" s="133">
        <f>SUM(S11:V11)</f>
        <v>2787.6</v>
      </c>
      <c r="X11" s="134">
        <v>694.8</v>
      </c>
      <c r="Y11" s="94">
        <v>734.4</v>
      </c>
      <c r="Z11" s="94">
        <v>727</v>
      </c>
      <c r="AA11" s="94">
        <v>735.2</v>
      </c>
      <c r="AB11" s="134">
        <f>SUM(X11:AA11)</f>
        <v>2891.3999999999996</v>
      </c>
      <c r="AC11" s="134">
        <v>729.3</v>
      </c>
      <c r="AD11" s="94">
        <v>695.8</v>
      </c>
      <c r="AE11" s="175">
        <v>719.3</v>
      </c>
      <c r="AF11" s="133">
        <f>SUM(AC11:AE11)</f>
        <v>2144.3999999999996</v>
      </c>
    </row>
    <row r="12" spans="1:32" s="13" customFormat="1" ht="15">
      <c r="A12" s="1"/>
      <c r="B12" s="11" t="str">
        <f>B7</f>
        <v>Asia Pacific Fiber Cement</v>
      </c>
      <c r="C12" s="15"/>
      <c r="D12" s="66">
        <v>108</v>
      </c>
      <c r="E12" s="62">
        <v>112.6</v>
      </c>
      <c r="F12" s="62">
        <v>102</v>
      </c>
      <c r="G12" s="62">
        <v>95.8</v>
      </c>
      <c r="H12" s="63">
        <f>SUM(D12:G12)</f>
        <v>418.40000000000003</v>
      </c>
      <c r="I12" s="66">
        <v>91.3</v>
      </c>
      <c r="J12" s="62">
        <v>122.1</v>
      </c>
      <c r="K12" s="62">
        <v>119.1</v>
      </c>
      <c r="L12" s="62">
        <v>125.69999999999999</v>
      </c>
      <c r="M12" s="63">
        <f>SUM(I12:L12)</f>
        <v>458.2</v>
      </c>
      <c r="N12" s="66">
        <v>141.80000000000001</v>
      </c>
      <c r="O12" s="62">
        <v>144.4</v>
      </c>
      <c r="P12" s="62">
        <v>143.30000000000001</v>
      </c>
      <c r="Q12" s="62">
        <v>145.39999999999992</v>
      </c>
      <c r="R12" s="135">
        <f>SUM(N12:Q12)</f>
        <v>574.9</v>
      </c>
      <c r="S12" s="136">
        <v>142.80000000000001</v>
      </c>
      <c r="T12" s="95">
        <v>144.30000000000001</v>
      </c>
      <c r="U12" s="95">
        <v>112.3</v>
      </c>
      <c r="V12" s="95">
        <v>139.80000000000001</v>
      </c>
      <c r="W12" s="135">
        <f>SUM(S12:V12)</f>
        <v>539.20000000000005</v>
      </c>
      <c r="X12" s="136">
        <v>140.1</v>
      </c>
      <c r="Y12" s="95">
        <v>147.4</v>
      </c>
      <c r="Z12" s="95">
        <v>133.80000000000001</v>
      </c>
      <c r="AA12" s="95">
        <v>141.5</v>
      </c>
      <c r="AB12" s="136">
        <f>SUM(X12:AA12)</f>
        <v>562.79999999999995</v>
      </c>
      <c r="AC12" s="136">
        <v>135.30000000000001</v>
      </c>
      <c r="AD12" s="95">
        <v>148.4</v>
      </c>
      <c r="AE12" s="176">
        <v>118.1</v>
      </c>
      <c r="AF12" s="83">
        <f t="shared" ref="AF12:AF13" si="1">SUM(AC12:AE12)</f>
        <v>401.80000000000007</v>
      </c>
    </row>
    <row r="13" spans="1:32" s="13" customFormat="1" ht="15">
      <c r="A13" s="1"/>
      <c r="B13" s="11" t="str">
        <f>B8</f>
        <v>Europe Building Products</v>
      </c>
      <c r="C13" s="15"/>
      <c r="D13" s="66">
        <f>12.5+83.4</f>
        <v>95.9</v>
      </c>
      <c r="E13" s="62">
        <v>87.9</v>
      </c>
      <c r="F13" s="62">
        <v>84.7</v>
      </c>
      <c r="G13" s="62">
        <v>102.9</v>
      </c>
      <c r="H13" s="63">
        <f>SUM(D13:G13)</f>
        <v>371.4</v>
      </c>
      <c r="I13" s="66">
        <v>83.2</v>
      </c>
      <c r="J13" s="62">
        <v>99.7</v>
      </c>
      <c r="K13" s="62">
        <v>101.4</v>
      </c>
      <c r="L13" s="62">
        <v>126</v>
      </c>
      <c r="M13" s="63">
        <f>SUM(I13:L13)</f>
        <v>410.3</v>
      </c>
      <c r="N13" s="66">
        <v>124.4</v>
      </c>
      <c r="O13" s="62">
        <v>123.5</v>
      </c>
      <c r="P13" s="62">
        <v>111.8</v>
      </c>
      <c r="Q13" s="62">
        <v>128.80000000000001</v>
      </c>
      <c r="R13" s="135">
        <f>SUM(N13:Q13)</f>
        <v>488.5</v>
      </c>
      <c r="S13" s="136">
        <v>118</v>
      </c>
      <c r="T13" s="95">
        <v>102.7</v>
      </c>
      <c r="U13" s="95">
        <v>103.1</v>
      </c>
      <c r="V13" s="95">
        <v>126.5</v>
      </c>
      <c r="W13" s="135">
        <f>SUM(S13:V13)</f>
        <v>450.29999999999995</v>
      </c>
      <c r="X13" s="136">
        <v>119.4</v>
      </c>
      <c r="Y13" s="95">
        <v>117</v>
      </c>
      <c r="Z13" s="95">
        <v>117.5</v>
      </c>
      <c r="AA13" s="95">
        <v>128.19999999999999</v>
      </c>
      <c r="AB13" s="136">
        <f>SUM(X13:AA13)</f>
        <v>482.09999999999997</v>
      </c>
      <c r="AC13" s="136">
        <v>127.3</v>
      </c>
      <c r="AD13" s="95">
        <v>116.6</v>
      </c>
      <c r="AE13" s="176">
        <v>115.9</v>
      </c>
      <c r="AF13" s="83">
        <f t="shared" si="1"/>
        <v>359.79999999999995</v>
      </c>
    </row>
    <row r="14" spans="1:32" s="13" customFormat="1" ht="15">
      <c r="A14" s="8"/>
      <c r="B14" s="21" t="s">
        <v>18</v>
      </c>
      <c r="C14" s="32"/>
      <c r="D14" s="65">
        <v>0.6</v>
      </c>
      <c r="E14" s="34">
        <v>0</v>
      </c>
      <c r="F14" s="34">
        <v>0</v>
      </c>
      <c r="G14" s="33">
        <v>0</v>
      </c>
      <c r="H14" s="71">
        <f>SUM(D14:G14)</f>
        <v>0.6</v>
      </c>
      <c r="I14" s="38">
        <v>0</v>
      </c>
      <c r="J14" s="38">
        <v>0</v>
      </c>
      <c r="K14" s="38">
        <v>0</v>
      </c>
      <c r="L14" s="38">
        <v>0</v>
      </c>
      <c r="M14" s="57">
        <f>SUM(I14:L14)</f>
        <v>0</v>
      </c>
      <c r="N14" s="38">
        <v>0</v>
      </c>
      <c r="O14" s="38">
        <v>0</v>
      </c>
      <c r="P14" s="38">
        <v>0</v>
      </c>
      <c r="Q14" s="38">
        <v>0</v>
      </c>
      <c r="R14" s="137">
        <f>SUM(N14:Q14)</f>
        <v>0</v>
      </c>
      <c r="S14" s="84">
        <v>0</v>
      </c>
      <c r="T14" s="85">
        <v>0</v>
      </c>
      <c r="U14" s="85">
        <v>0</v>
      </c>
      <c r="V14" s="85">
        <v>0</v>
      </c>
      <c r="W14" s="137">
        <f>SUM(S14:V14)</f>
        <v>0</v>
      </c>
      <c r="X14" s="84">
        <v>0</v>
      </c>
      <c r="Y14" s="85">
        <v>0</v>
      </c>
      <c r="Z14" s="85">
        <v>0</v>
      </c>
      <c r="AA14" s="85">
        <v>0</v>
      </c>
      <c r="AB14" s="84">
        <f>SUM(X14:AA14)</f>
        <v>0</v>
      </c>
      <c r="AC14" s="77">
        <v>0</v>
      </c>
      <c r="AD14" s="85">
        <v>0</v>
      </c>
      <c r="AE14" s="155">
        <v>0</v>
      </c>
      <c r="AF14" s="137">
        <f>SUM(AA14:AD14)</f>
        <v>0</v>
      </c>
    </row>
    <row r="15" spans="1:32" s="13" customFormat="1">
      <c r="A15" s="1"/>
      <c r="B15" s="12" t="s">
        <v>2</v>
      </c>
      <c r="C15" s="7"/>
      <c r="D15" s="64">
        <f t="shared" ref="D15:J15" si="2">SUM(D11:D14)</f>
        <v>656.8</v>
      </c>
      <c r="E15" s="62">
        <f t="shared" si="2"/>
        <v>660.1</v>
      </c>
      <c r="F15" s="62">
        <f t="shared" si="2"/>
        <v>616.70000000000005</v>
      </c>
      <c r="G15" s="62">
        <f t="shared" si="2"/>
        <v>673.19999999999993</v>
      </c>
      <c r="H15" s="63">
        <f t="shared" si="2"/>
        <v>2606.8000000000002</v>
      </c>
      <c r="I15" s="64">
        <f t="shared" si="2"/>
        <v>626.30000000000007</v>
      </c>
      <c r="J15" s="62">
        <f t="shared" si="2"/>
        <v>736.80000000000007</v>
      </c>
      <c r="K15" s="62">
        <f t="shared" ref="K15:N15" si="3">SUM(K11:K14)</f>
        <v>738.6</v>
      </c>
      <c r="L15" s="62">
        <f t="shared" si="3"/>
        <v>807</v>
      </c>
      <c r="M15" s="63">
        <f t="shared" si="3"/>
        <v>2908.7000000000003</v>
      </c>
      <c r="N15" s="64">
        <f t="shared" si="3"/>
        <v>843.30000000000007</v>
      </c>
      <c r="O15" s="62">
        <f t="shared" ref="O15:W15" si="4">SUM(O11:O14)</f>
        <v>903.19999999999993</v>
      </c>
      <c r="P15" s="62">
        <f t="shared" si="4"/>
        <v>900</v>
      </c>
      <c r="Q15" s="62">
        <f t="shared" si="4"/>
        <v>968.19999999999982</v>
      </c>
      <c r="R15" s="83">
        <f t="shared" si="4"/>
        <v>3614.7000000000003</v>
      </c>
      <c r="S15" s="81">
        <f t="shared" si="4"/>
        <v>1000.9000000000001</v>
      </c>
      <c r="T15" s="96">
        <f t="shared" si="4"/>
        <v>997.60000000000014</v>
      </c>
      <c r="U15" s="96">
        <f t="shared" ref="U15:V15" si="5">SUM(U11:U14)</f>
        <v>860.8</v>
      </c>
      <c r="V15" s="82">
        <f t="shared" si="5"/>
        <v>917.8</v>
      </c>
      <c r="W15" s="83">
        <f t="shared" si="4"/>
        <v>3777.1000000000004</v>
      </c>
      <c r="X15" s="81">
        <f>SUM(X11:X14)</f>
        <v>954.3</v>
      </c>
      <c r="Y15" s="96">
        <f>SUM(Y11:Y14)</f>
        <v>998.8</v>
      </c>
      <c r="Z15" s="96">
        <f>SUM(Z11:Z14)</f>
        <v>978.3</v>
      </c>
      <c r="AA15" s="82">
        <f>SUM(AA11:AA14)</f>
        <v>1004.9000000000001</v>
      </c>
      <c r="AB15" s="81">
        <f t="shared" ref="AB15" si="6">SUM(AB11:AB14)</f>
        <v>3936.2999999999997</v>
      </c>
      <c r="AC15" s="168">
        <f>SUM(AC11:AC14)</f>
        <v>991.89999999999986</v>
      </c>
      <c r="AD15" s="96">
        <f>SUM(AD11:AD14)</f>
        <v>960.8</v>
      </c>
      <c r="AE15" s="177">
        <f>SUM(AE11:AE14)</f>
        <v>953.3</v>
      </c>
      <c r="AF15" s="83">
        <f>SUM(AF11:AF14)</f>
        <v>2906</v>
      </c>
    </row>
    <row r="16" spans="1:32" s="13" customFormat="1" ht="15">
      <c r="A16" s="1"/>
      <c r="B16" s="1"/>
      <c r="C16" s="48"/>
      <c r="D16" s="61"/>
      <c r="E16" s="62"/>
      <c r="F16" s="62"/>
      <c r="G16" s="62"/>
      <c r="H16" s="63"/>
      <c r="I16" s="61"/>
      <c r="J16" s="62"/>
      <c r="K16" s="62"/>
      <c r="L16" s="62"/>
      <c r="M16" s="63"/>
      <c r="N16" s="61"/>
      <c r="O16" s="62"/>
      <c r="P16" s="62"/>
      <c r="Q16" s="62"/>
      <c r="R16" s="129"/>
      <c r="S16" s="130"/>
      <c r="T16" s="92"/>
      <c r="U16" s="92"/>
      <c r="V16" s="92"/>
      <c r="W16" s="129"/>
      <c r="X16" s="130"/>
      <c r="Y16" s="92"/>
      <c r="Z16" s="92"/>
      <c r="AA16" s="92"/>
      <c r="AB16" s="130"/>
      <c r="AC16" s="130"/>
      <c r="AD16" s="92"/>
      <c r="AE16" s="90"/>
      <c r="AF16" s="129"/>
    </row>
    <row r="17" spans="1:32" s="13" customFormat="1" ht="15">
      <c r="A17" s="1"/>
      <c r="B17" s="14" t="s">
        <v>0</v>
      </c>
      <c r="C17" s="15"/>
      <c r="D17" s="64">
        <v>233.1</v>
      </c>
      <c r="E17" s="62">
        <v>240.1</v>
      </c>
      <c r="F17" s="62">
        <v>220.6</v>
      </c>
      <c r="G17" s="62">
        <v>239.9</v>
      </c>
      <c r="H17" s="63">
        <f>SUM(D17:G17)</f>
        <v>933.69999999999993</v>
      </c>
      <c r="I17" s="81">
        <v>219.5</v>
      </c>
      <c r="J17" s="82">
        <v>269.2</v>
      </c>
      <c r="K17" s="82">
        <v>272</v>
      </c>
      <c r="L17" s="82">
        <v>291</v>
      </c>
      <c r="M17" s="63">
        <f>SUM(I17:L17)</f>
        <v>1051.7</v>
      </c>
      <c r="N17" s="81">
        <v>307.8</v>
      </c>
      <c r="O17" s="82">
        <v>328.9</v>
      </c>
      <c r="P17" s="82">
        <v>322.5</v>
      </c>
      <c r="Q17" s="82">
        <v>354.29999999999995</v>
      </c>
      <c r="R17" s="83">
        <f>SUM(N17:Q17)</f>
        <v>1313.5</v>
      </c>
      <c r="S17" s="81">
        <v>339.1</v>
      </c>
      <c r="T17" s="82">
        <v>353.3</v>
      </c>
      <c r="U17" s="82">
        <v>289.60000000000002</v>
      </c>
      <c r="V17" s="82">
        <v>330</v>
      </c>
      <c r="W17" s="83">
        <f>SUM(S17:V17)</f>
        <v>1312</v>
      </c>
      <c r="X17" s="81">
        <v>373.4</v>
      </c>
      <c r="Y17" s="82">
        <v>403.6</v>
      </c>
      <c r="Z17" s="82">
        <v>400.7</v>
      </c>
      <c r="AA17" s="82">
        <v>410.7</v>
      </c>
      <c r="AB17" s="81">
        <f>SUM(X17:AA17)</f>
        <v>1588.4</v>
      </c>
      <c r="AC17" s="81">
        <v>396.9</v>
      </c>
      <c r="AD17" s="82">
        <v>372.9</v>
      </c>
      <c r="AE17" s="173">
        <v>362.4</v>
      </c>
      <c r="AF17" s="83">
        <f>SUM(AC17:AE17)</f>
        <v>1132.1999999999998</v>
      </c>
    </row>
    <row r="18" spans="1:32" s="13" customFormat="1" ht="15">
      <c r="A18" s="1"/>
      <c r="B18" s="1"/>
      <c r="C18" s="7"/>
      <c r="D18" s="61"/>
      <c r="E18" s="62"/>
      <c r="F18" s="62"/>
      <c r="G18" s="62"/>
      <c r="H18" s="63"/>
      <c r="I18" s="61"/>
      <c r="J18" s="62"/>
      <c r="K18" s="62"/>
      <c r="L18" s="62"/>
      <c r="M18" s="63"/>
      <c r="N18" s="61"/>
      <c r="O18" s="62"/>
      <c r="P18" s="62"/>
      <c r="Q18" s="62"/>
      <c r="R18" s="129"/>
      <c r="S18" s="130"/>
      <c r="T18" s="92"/>
      <c r="U18" s="92"/>
      <c r="V18" s="92"/>
      <c r="W18" s="129"/>
      <c r="X18" s="130"/>
      <c r="Y18" s="92"/>
      <c r="Z18" s="92"/>
      <c r="AA18" s="92"/>
      <c r="AB18" s="130"/>
      <c r="AC18" s="130"/>
      <c r="AD18" s="92"/>
      <c r="AE18" s="90"/>
      <c r="AF18" s="129"/>
    </row>
    <row r="19" spans="1:32" s="13" customFormat="1" ht="15" collapsed="1">
      <c r="A19" s="1"/>
      <c r="B19" s="14" t="s">
        <v>1</v>
      </c>
      <c r="C19" s="15"/>
      <c r="D19" s="64"/>
      <c r="E19" s="62"/>
      <c r="F19" s="62"/>
      <c r="G19" s="62"/>
      <c r="H19" s="63"/>
      <c r="I19" s="64"/>
      <c r="J19" s="62"/>
      <c r="K19" s="62"/>
      <c r="L19" s="62"/>
      <c r="M19" s="63"/>
      <c r="N19" s="64"/>
      <c r="O19" s="62"/>
      <c r="P19" s="62"/>
      <c r="Q19" s="62"/>
      <c r="R19" s="83"/>
      <c r="S19" s="81"/>
      <c r="T19" s="82"/>
      <c r="U19" s="82"/>
      <c r="V19" s="82"/>
      <c r="W19" s="83"/>
      <c r="X19" s="81"/>
      <c r="Y19" s="82"/>
      <c r="Z19" s="82"/>
      <c r="AA19" s="82"/>
      <c r="AB19" s="81"/>
      <c r="AC19" s="81"/>
      <c r="AD19" s="82"/>
      <c r="AE19" s="173"/>
      <c r="AF19" s="83"/>
    </row>
    <row r="20" spans="1:32" s="13" customFormat="1" ht="15">
      <c r="A20" s="1"/>
      <c r="B20" s="11" t="s">
        <v>17</v>
      </c>
      <c r="C20" s="49">
        <v>-1</v>
      </c>
      <c r="D20" s="66">
        <v>113.5</v>
      </c>
      <c r="E20" s="62">
        <v>124.7</v>
      </c>
      <c r="F20" s="62">
        <v>112.3</v>
      </c>
      <c r="G20" s="62">
        <v>120</v>
      </c>
      <c r="H20" s="63">
        <f>SUM(D20:G20)</f>
        <v>470.5</v>
      </c>
      <c r="I20" s="66">
        <v>130.9</v>
      </c>
      <c r="J20" s="62">
        <v>148.6</v>
      </c>
      <c r="K20" s="62">
        <v>155.6</v>
      </c>
      <c r="L20" s="62">
        <v>152.89999999999998</v>
      </c>
      <c r="M20" s="40">
        <f>SUM(I20:L20)</f>
        <v>588</v>
      </c>
      <c r="N20" s="66">
        <v>169.3</v>
      </c>
      <c r="O20" s="62">
        <v>182.5</v>
      </c>
      <c r="P20" s="62">
        <v>183.3</v>
      </c>
      <c r="Q20" s="62">
        <v>206.10000000000002</v>
      </c>
      <c r="R20" s="138">
        <f>SUM(N20:Q20)</f>
        <v>741.2</v>
      </c>
      <c r="S20" s="139">
        <v>191.8</v>
      </c>
      <c r="T20" s="95">
        <v>212.8</v>
      </c>
      <c r="U20" s="95">
        <v>174.1</v>
      </c>
      <c r="V20" s="95">
        <v>188.8</v>
      </c>
      <c r="W20" s="138">
        <f t="shared" ref="W20:W30" si="7">SUM(S20:V20)</f>
        <v>767.5</v>
      </c>
      <c r="X20" s="139">
        <v>217.6</v>
      </c>
      <c r="Y20" s="95">
        <v>232.7</v>
      </c>
      <c r="Z20" s="95">
        <v>237.8</v>
      </c>
      <c r="AA20" s="95">
        <v>233</v>
      </c>
      <c r="AB20" s="139">
        <f t="shared" ref="AB20:AB26" si="8">SUM(X20:AA20)</f>
        <v>921.09999999999991</v>
      </c>
      <c r="AC20" s="139">
        <v>227.3</v>
      </c>
      <c r="AD20" s="95">
        <v>201.9</v>
      </c>
      <c r="AE20" s="176">
        <v>209.3</v>
      </c>
      <c r="AF20" s="138">
        <f t="shared" ref="AF20:AF30" si="9">SUM(AC20:AE20)</f>
        <v>638.5</v>
      </c>
    </row>
    <row r="21" spans="1:32" s="13" customFormat="1" ht="15">
      <c r="A21" s="1"/>
      <c r="B21" s="11" t="str">
        <f>B12</f>
        <v>Asia Pacific Fiber Cement</v>
      </c>
      <c r="C21" s="15">
        <v>-2</v>
      </c>
      <c r="D21" s="66">
        <v>24.8</v>
      </c>
      <c r="E21" s="62">
        <v>27</v>
      </c>
      <c r="F21" s="62">
        <v>23.4</v>
      </c>
      <c r="G21" s="62">
        <v>19.600000000000001</v>
      </c>
      <c r="H21" s="63">
        <f t="shared" ref="H21:H26" si="10">SUM(D21:G21)</f>
        <v>94.799999999999983</v>
      </c>
      <c r="I21" s="66">
        <v>22.3</v>
      </c>
      <c r="J21" s="62">
        <v>38.700000000000003</v>
      </c>
      <c r="K21" s="62">
        <v>33.5</v>
      </c>
      <c r="L21" s="62">
        <v>33.699999999999989</v>
      </c>
      <c r="M21" s="40">
        <f t="shared" ref="M21:M26" si="11">SUM(I21:L21)</f>
        <v>128.19999999999999</v>
      </c>
      <c r="N21" s="66">
        <v>38.799999999999997</v>
      </c>
      <c r="O21" s="62">
        <v>44.5</v>
      </c>
      <c r="P21" s="62">
        <v>39.1</v>
      </c>
      <c r="Q21" s="62">
        <v>38.400000000000006</v>
      </c>
      <c r="R21" s="138">
        <f>SUM(N21:Q21)</f>
        <v>160.80000000000001</v>
      </c>
      <c r="S21" s="139">
        <v>36.6</v>
      </c>
      <c r="T21" s="95">
        <v>38.299999999999997</v>
      </c>
      <c r="U21" s="95">
        <v>27.6</v>
      </c>
      <c r="V21" s="95">
        <v>40.299999999999997</v>
      </c>
      <c r="W21" s="138">
        <f t="shared" si="7"/>
        <v>142.80000000000001</v>
      </c>
      <c r="X21" s="139">
        <v>46.5</v>
      </c>
      <c r="Y21" s="95">
        <v>44.4</v>
      </c>
      <c r="Z21" s="95">
        <v>36.700000000000003</v>
      </c>
      <c r="AA21" s="95">
        <v>38.5</v>
      </c>
      <c r="AB21" s="139">
        <f t="shared" si="8"/>
        <v>166.10000000000002</v>
      </c>
      <c r="AC21" s="139">
        <v>41.2</v>
      </c>
      <c r="AD21" s="95">
        <v>49.3</v>
      </c>
      <c r="AE21" s="176">
        <v>34.799999999999997</v>
      </c>
      <c r="AF21" s="138">
        <f t="shared" si="9"/>
        <v>125.3</v>
      </c>
    </row>
    <row r="22" spans="1:32" s="13" customFormat="1" ht="15">
      <c r="A22" s="1"/>
      <c r="B22" s="11" t="str">
        <f>B13</f>
        <v>Europe Building Products</v>
      </c>
      <c r="C22" s="15">
        <v>-3</v>
      </c>
      <c r="D22" s="66">
        <v>7.9</v>
      </c>
      <c r="E22" s="62">
        <v>5.8</v>
      </c>
      <c r="F22" s="62">
        <v>2.4</v>
      </c>
      <c r="G22" s="62">
        <v>0.6</v>
      </c>
      <c r="H22" s="63">
        <f t="shared" si="10"/>
        <v>16.7</v>
      </c>
      <c r="I22" s="31">
        <v>2.4</v>
      </c>
      <c r="J22" s="62">
        <v>11.1</v>
      </c>
      <c r="K22" s="62">
        <v>10.3</v>
      </c>
      <c r="L22" s="62">
        <v>18.900000000000002</v>
      </c>
      <c r="M22" s="40">
        <f t="shared" si="11"/>
        <v>42.7</v>
      </c>
      <c r="N22" s="31">
        <v>16.3</v>
      </c>
      <c r="O22" s="62">
        <v>16.7</v>
      </c>
      <c r="P22" s="62">
        <v>11.9</v>
      </c>
      <c r="Q22" s="62">
        <v>18</v>
      </c>
      <c r="R22" s="138">
        <f>SUM(N22:Q22)</f>
        <v>62.9</v>
      </c>
      <c r="S22" s="139">
        <v>12.1</v>
      </c>
      <c r="T22" s="78">
        <v>4.5</v>
      </c>
      <c r="U22" s="78">
        <v>1.4</v>
      </c>
      <c r="V22" s="78">
        <v>8.5</v>
      </c>
      <c r="W22" s="138">
        <f t="shared" si="7"/>
        <v>26.5</v>
      </c>
      <c r="X22" s="139">
        <v>11.8</v>
      </c>
      <c r="Y22" s="78">
        <v>12.5</v>
      </c>
      <c r="Z22" s="78">
        <v>7.6</v>
      </c>
      <c r="AA22" s="78">
        <v>13.1</v>
      </c>
      <c r="AB22" s="139">
        <f t="shared" si="8"/>
        <v>45</v>
      </c>
      <c r="AC22" s="139">
        <v>12.2</v>
      </c>
      <c r="AD22" s="78">
        <v>8.9</v>
      </c>
      <c r="AE22" s="178">
        <v>3.6</v>
      </c>
      <c r="AF22" s="138">
        <f t="shared" si="9"/>
        <v>24.700000000000003</v>
      </c>
    </row>
    <row r="23" spans="1:32" s="13" customFormat="1" ht="15">
      <c r="A23" s="1"/>
      <c r="B23" s="11" t="s">
        <v>18</v>
      </c>
      <c r="C23" s="15">
        <v>-4</v>
      </c>
      <c r="D23" s="66">
        <v>0.4</v>
      </c>
      <c r="E23" s="3">
        <v>-0.5</v>
      </c>
      <c r="F23" s="3">
        <v>0</v>
      </c>
      <c r="G23" s="3">
        <v>0.1</v>
      </c>
      <c r="H23" s="40">
        <f t="shared" si="10"/>
        <v>0</v>
      </c>
      <c r="I23" s="31">
        <v>0</v>
      </c>
      <c r="J23" s="3">
        <v>0</v>
      </c>
      <c r="K23" s="3">
        <v>0</v>
      </c>
      <c r="L23" s="3">
        <v>0</v>
      </c>
      <c r="M23" s="40">
        <f t="shared" si="11"/>
        <v>0</v>
      </c>
      <c r="N23" s="31">
        <v>0</v>
      </c>
      <c r="O23" s="3">
        <v>0</v>
      </c>
      <c r="P23" s="3">
        <v>0</v>
      </c>
      <c r="Q23" s="3"/>
      <c r="R23" s="79">
        <f>SUM(N23:Q23)</f>
        <v>0</v>
      </c>
      <c r="S23" s="77">
        <v>0</v>
      </c>
      <c r="T23" s="78">
        <v>0</v>
      </c>
      <c r="U23" s="78">
        <v>0</v>
      </c>
      <c r="V23" s="78">
        <v>0</v>
      </c>
      <c r="W23" s="79">
        <f t="shared" si="7"/>
        <v>0</v>
      </c>
      <c r="X23" s="77">
        <v>0</v>
      </c>
      <c r="Y23" s="78">
        <v>0</v>
      </c>
      <c r="Z23" s="78">
        <v>0</v>
      </c>
      <c r="AA23" s="78">
        <v>0</v>
      </c>
      <c r="AB23" s="77">
        <f t="shared" si="8"/>
        <v>0</v>
      </c>
      <c r="AC23" s="77">
        <v>0</v>
      </c>
      <c r="AD23" s="78">
        <v>0</v>
      </c>
      <c r="AE23" s="178">
        <v>0</v>
      </c>
      <c r="AF23" s="79">
        <f t="shared" si="9"/>
        <v>0</v>
      </c>
    </row>
    <row r="24" spans="1:32" s="80" customFormat="1" ht="15">
      <c r="A24"/>
      <c r="B24" s="76" t="s">
        <v>6</v>
      </c>
      <c r="C24" s="15"/>
      <c r="D24" s="77">
        <v>-6.2</v>
      </c>
      <c r="E24" s="78">
        <v>-6.9</v>
      </c>
      <c r="F24" s="78">
        <v>-6.6</v>
      </c>
      <c r="G24" s="78">
        <v>-7.3</v>
      </c>
      <c r="H24" s="79">
        <f t="shared" si="10"/>
        <v>-27.000000000000004</v>
      </c>
      <c r="I24" s="77">
        <v>-6</v>
      </c>
      <c r="J24" s="78">
        <v>-6.4</v>
      </c>
      <c r="K24" s="78">
        <v>-7.9</v>
      </c>
      <c r="L24" s="78">
        <v>-8.5</v>
      </c>
      <c r="M24" s="40">
        <f t="shared" si="11"/>
        <v>-28.8</v>
      </c>
      <c r="N24" s="31">
        <v>-8.4</v>
      </c>
      <c r="O24" s="78">
        <v>-8.3000000000000007</v>
      </c>
      <c r="P24" s="78">
        <v>-8.5</v>
      </c>
      <c r="Q24" s="78">
        <v>-9.1999999999999957</v>
      </c>
      <c r="R24" s="138">
        <f t="shared" ref="R24:R30" si="12">SUM(N24:Q24)</f>
        <v>-34.4</v>
      </c>
      <c r="S24" s="139">
        <v>-8.4</v>
      </c>
      <c r="T24" s="78">
        <v>-9.1</v>
      </c>
      <c r="U24" s="78">
        <v>-7.8</v>
      </c>
      <c r="V24" s="78">
        <v>-8</v>
      </c>
      <c r="W24" s="138">
        <f t="shared" si="7"/>
        <v>-33.299999999999997</v>
      </c>
      <c r="X24" s="139">
        <v>-8.3000000000000007</v>
      </c>
      <c r="Y24" s="78">
        <v>-9.1</v>
      </c>
      <c r="Z24" s="78">
        <v>-8</v>
      </c>
      <c r="AA24" s="78">
        <v>-11.6</v>
      </c>
      <c r="AB24" s="139">
        <f t="shared" si="8"/>
        <v>-37</v>
      </c>
      <c r="AC24" s="139">
        <v>-9.5</v>
      </c>
      <c r="AD24" s="78">
        <v>-9.3000000000000007</v>
      </c>
      <c r="AE24" s="178">
        <v>-9.8000000000000007</v>
      </c>
      <c r="AF24" s="138">
        <f t="shared" si="9"/>
        <v>-28.6</v>
      </c>
    </row>
    <row r="25" spans="1:32" s="13" customFormat="1">
      <c r="A25" s="1"/>
      <c r="B25" s="11" t="s">
        <v>27</v>
      </c>
      <c r="C25" s="7"/>
      <c r="D25" s="31">
        <v>0</v>
      </c>
      <c r="E25" s="3">
        <v>0</v>
      </c>
      <c r="F25" s="3">
        <v>0</v>
      </c>
      <c r="G25" s="3">
        <v>-84.4</v>
      </c>
      <c r="H25" s="40">
        <f t="shared" si="10"/>
        <v>-84.4</v>
      </c>
      <c r="I25" s="31">
        <v>0</v>
      </c>
      <c r="J25" s="3">
        <v>0</v>
      </c>
      <c r="K25" s="3">
        <v>0</v>
      </c>
      <c r="L25" s="3">
        <v>0</v>
      </c>
      <c r="M25" s="40">
        <f t="shared" si="11"/>
        <v>0</v>
      </c>
      <c r="N25" s="31">
        <v>0</v>
      </c>
      <c r="O25" s="3">
        <v>0</v>
      </c>
      <c r="P25" s="3">
        <v>0</v>
      </c>
      <c r="Q25" s="3">
        <v>0</v>
      </c>
      <c r="R25" s="79">
        <f t="shared" si="12"/>
        <v>0</v>
      </c>
      <c r="S25" s="77">
        <v>0</v>
      </c>
      <c r="T25" s="78">
        <v>0</v>
      </c>
      <c r="U25" s="78">
        <v>0</v>
      </c>
      <c r="V25" s="78">
        <v>0</v>
      </c>
      <c r="W25" s="79">
        <f t="shared" si="7"/>
        <v>0</v>
      </c>
      <c r="X25" s="77">
        <v>0</v>
      </c>
      <c r="Y25" s="78">
        <v>0</v>
      </c>
      <c r="Z25" s="78">
        <v>0</v>
      </c>
      <c r="AA25" s="78">
        <v>0</v>
      </c>
      <c r="AB25" s="77">
        <f t="shared" si="8"/>
        <v>0</v>
      </c>
      <c r="AC25" s="77">
        <v>0</v>
      </c>
      <c r="AD25" s="78">
        <v>0</v>
      </c>
      <c r="AE25" s="178">
        <v>0</v>
      </c>
      <c r="AF25" s="79">
        <f t="shared" si="9"/>
        <v>0</v>
      </c>
    </row>
    <row r="26" spans="1:32" s="13" customFormat="1">
      <c r="A26" s="1"/>
      <c r="B26" s="11" t="s">
        <v>31</v>
      </c>
      <c r="C26" s="7"/>
      <c r="D26" s="31">
        <v>0</v>
      </c>
      <c r="E26" s="3">
        <v>0</v>
      </c>
      <c r="F26" s="3">
        <v>0</v>
      </c>
      <c r="G26" s="3">
        <v>0</v>
      </c>
      <c r="H26" s="40">
        <f t="shared" si="10"/>
        <v>0</v>
      </c>
      <c r="I26" s="31">
        <v>-11.1</v>
      </c>
      <c r="J26" s="3">
        <v>0</v>
      </c>
      <c r="K26" s="3">
        <v>0</v>
      </c>
      <c r="L26" s="3">
        <v>0</v>
      </c>
      <c r="M26" s="40">
        <f t="shared" si="11"/>
        <v>-11.1</v>
      </c>
      <c r="N26" s="31">
        <v>0</v>
      </c>
      <c r="O26" s="3">
        <v>0</v>
      </c>
      <c r="P26" s="3">
        <v>0</v>
      </c>
      <c r="Q26" s="3">
        <v>0</v>
      </c>
      <c r="R26" s="79">
        <f t="shared" si="12"/>
        <v>0</v>
      </c>
      <c r="S26" s="77">
        <v>0</v>
      </c>
      <c r="T26" s="78">
        <v>0</v>
      </c>
      <c r="U26" s="78">
        <v>0</v>
      </c>
      <c r="V26" s="78">
        <v>0</v>
      </c>
      <c r="W26" s="79">
        <f t="shared" si="7"/>
        <v>0</v>
      </c>
      <c r="X26" s="77">
        <v>0</v>
      </c>
      <c r="Y26" s="78">
        <v>0</v>
      </c>
      <c r="Z26" s="78">
        <v>0</v>
      </c>
      <c r="AA26" s="78">
        <v>0</v>
      </c>
      <c r="AB26" s="77">
        <f t="shared" si="8"/>
        <v>0</v>
      </c>
      <c r="AC26" s="77">
        <v>0</v>
      </c>
      <c r="AD26" s="78">
        <v>-57.3</v>
      </c>
      <c r="AE26" s="178">
        <v>0</v>
      </c>
      <c r="AF26" s="79">
        <f t="shared" si="9"/>
        <v>-57.3</v>
      </c>
    </row>
    <row r="27" spans="1:32" s="13" customFormat="1">
      <c r="A27" s="1"/>
      <c r="B27" s="11" t="s">
        <v>7</v>
      </c>
      <c r="C27" s="7"/>
      <c r="D27" s="66"/>
      <c r="E27" s="62"/>
      <c r="F27" s="62"/>
      <c r="G27" s="62"/>
      <c r="H27" s="63"/>
      <c r="I27" s="66"/>
      <c r="J27" s="62"/>
      <c r="K27" s="62"/>
      <c r="L27" s="62"/>
      <c r="M27" s="40"/>
      <c r="N27" s="66"/>
      <c r="O27" s="62"/>
      <c r="P27" s="62"/>
      <c r="Q27" s="62"/>
      <c r="R27" s="79"/>
      <c r="S27" s="77"/>
      <c r="T27" s="95"/>
      <c r="U27" s="95"/>
      <c r="V27" s="95"/>
      <c r="W27" s="79"/>
      <c r="X27" s="77"/>
      <c r="Y27" s="95"/>
      <c r="Z27" s="95"/>
      <c r="AA27" s="95"/>
      <c r="AB27" s="77"/>
      <c r="AC27" s="77"/>
      <c r="AD27" s="95"/>
      <c r="AE27" s="176"/>
      <c r="AF27" s="79"/>
    </row>
    <row r="28" spans="1:32" s="13" customFormat="1" ht="15">
      <c r="A28" s="1"/>
      <c r="B28" s="12" t="s">
        <v>8</v>
      </c>
      <c r="C28" s="15">
        <v>-5</v>
      </c>
      <c r="D28" s="31">
        <v>-16</v>
      </c>
      <c r="E28" s="3">
        <v>-15.9</v>
      </c>
      <c r="F28" s="3">
        <v>-24.3</v>
      </c>
      <c r="G28" s="3">
        <v>-12</v>
      </c>
      <c r="H28" s="40">
        <f>SUM(D28:G28)</f>
        <v>-68.2</v>
      </c>
      <c r="I28" s="31">
        <v>-24.7</v>
      </c>
      <c r="J28" s="3">
        <v>-28.9</v>
      </c>
      <c r="K28" s="3">
        <v>-23.6</v>
      </c>
      <c r="L28" s="3">
        <v>-23.9</v>
      </c>
      <c r="M28" s="40">
        <f>SUM(I28:L28)</f>
        <v>-101.1</v>
      </c>
      <c r="N28" s="31">
        <v>-35.5</v>
      </c>
      <c r="O28" s="3">
        <v>-29.7</v>
      </c>
      <c r="P28" s="3">
        <v>-21.7</v>
      </c>
      <c r="Q28" s="3">
        <v>-28</v>
      </c>
      <c r="R28" s="138">
        <f t="shared" si="12"/>
        <v>-114.9</v>
      </c>
      <c r="S28" s="139">
        <v>-23.7</v>
      </c>
      <c r="T28" s="78">
        <v>-28</v>
      </c>
      <c r="U28" s="78">
        <v>-29.9</v>
      </c>
      <c r="V28" s="78">
        <v>-42.1</v>
      </c>
      <c r="W28" s="138">
        <f t="shared" si="7"/>
        <v>-123.69999999999999</v>
      </c>
      <c r="X28" s="139">
        <v>-33.4</v>
      </c>
      <c r="Y28" s="78">
        <v>-40.5</v>
      </c>
      <c r="Z28" s="78">
        <v>-40</v>
      </c>
      <c r="AA28" s="78">
        <v>-40.5</v>
      </c>
      <c r="AB28" s="139">
        <f>SUM(X28:AA28)</f>
        <v>-154.4</v>
      </c>
      <c r="AC28" s="139">
        <v>-35.200000000000003</v>
      </c>
      <c r="AD28" s="78">
        <v>-39.799999999999997</v>
      </c>
      <c r="AE28" s="178">
        <v>-30.9</v>
      </c>
      <c r="AF28" s="138">
        <f t="shared" si="9"/>
        <v>-105.9</v>
      </c>
    </row>
    <row r="29" spans="1:32" s="13" customFormat="1" ht="15">
      <c r="A29" s="1"/>
      <c r="B29" s="12" t="s">
        <v>69</v>
      </c>
      <c r="C29" s="15"/>
      <c r="D29" s="31">
        <v>0</v>
      </c>
      <c r="E29" s="3">
        <v>0</v>
      </c>
      <c r="F29" s="3">
        <v>0</v>
      </c>
      <c r="G29" s="3">
        <v>0</v>
      </c>
      <c r="H29" s="40">
        <f>SUM(D29:G29)</f>
        <v>0</v>
      </c>
      <c r="I29" s="31">
        <v>0</v>
      </c>
      <c r="J29" s="3">
        <v>0</v>
      </c>
      <c r="K29" s="3">
        <v>0</v>
      </c>
      <c r="L29" s="3">
        <v>0</v>
      </c>
      <c r="M29" s="40">
        <f>SUM(I29:L29)</f>
        <v>0</v>
      </c>
      <c r="N29" s="31">
        <v>0</v>
      </c>
      <c r="O29" s="3">
        <v>0</v>
      </c>
      <c r="P29" s="3">
        <v>0</v>
      </c>
      <c r="Q29" s="3">
        <v>0</v>
      </c>
      <c r="R29" s="79">
        <f t="shared" si="12"/>
        <v>0</v>
      </c>
      <c r="S29" s="77">
        <v>0</v>
      </c>
      <c r="T29" s="78">
        <v>0</v>
      </c>
      <c r="U29" s="78">
        <v>0</v>
      </c>
      <c r="V29" s="78">
        <v>0</v>
      </c>
      <c r="W29" s="79">
        <f t="shared" si="7"/>
        <v>0</v>
      </c>
      <c r="X29" s="77">
        <v>0</v>
      </c>
      <c r="Y29" s="78">
        <v>-20.100000000000001</v>
      </c>
      <c r="Z29" s="78">
        <v>0</v>
      </c>
      <c r="AA29" s="78">
        <v>0</v>
      </c>
      <c r="AB29" s="139">
        <f>SUM(X29:AA29)</f>
        <v>-20.100000000000001</v>
      </c>
      <c r="AC29" s="77">
        <v>0</v>
      </c>
      <c r="AD29" s="78">
        <v>0</v>
      </c>
      <c r="AE29" s="178">
        <v>0</v>
      </c>
      <c r="AF29" s="178">
        <f t="shared" si="9"/>
        <v>0</v>
      </c>
    </row>
    <row r="30" spans="1:32" s="13" customFormat="1">
      <c r="A30" s="1"/>
      <c r="B30" s="12" t="s">
        <v>42</v>
      </c>
      <c r="C30" s="7"/>
      <c r="D30" s="66">
        <v>8.1</v>
      </c>
      <c r="E30" s="62">
        <v>18.399999999999999</v>
      </c>
      <c r="F30" s="3">
        <v>-19</v>
      </c>
      <c r="G30" s="3">
        <v>-67.400000000000006</v>
      </c>
      <c r="H30" s="40">
        <f>SUM(D30:G30)</f>
        <v>-59.900000000000006</v>
      </c>
      <c r="I30" s="31">
        <v>-64</v>
      </c>
      <c r="J30" s="3">
        <v>-16.600000000000001</v>
      </c>
      <c r="K30" s="3">
        <v>-36.1</v>
      </c>
      <c r="L30" s="3">
        <v>-28.4</v>
      </c>
      <c r="M30" s="40">
        <f>SUM(I30:L30)</f>
        <v>-145.1</v>
      </c>
      <c r="N30" s="31">
        <v>2.5</v>
      </c>
      <c r="O30" s="3">
        <v>9.3000000000000007</v>
      </c>
      <c r="P30" s="3">
        <v>-1.9</v>
      </c>
      <c r="Q30" s="3">
        <v>-142.9</v>
      </c>
      <c r="R30" s="138">
        <f t="shared" si="12"/>
        <v>-133</v>
      </c>
      <c r="S30" s="139">
        <v>12.9</v>
      </c>
      <c r="T30" s="78">
        <v>8.1</v>
      </c>
      <c r="U30" s="78">
        <v>-2.5</v>
      </c>
      <c r="V30" s="78">
        <v>-56.9</v>
      </c>
      <c r="W30" s="138">
        <f t="shared" si="7"/>
        <v>-38.4</v>
      </c>
      <c r="X30" s="139">
        <v>-0.3</v>
      </c>
      <c r="Y30" s="78">
        <v>3.5</v>
      </c>
      <c r="Z30" s="78">
        <v>-8</v>
      </c>
      <c r="AA30" s="78">
        <v>-148.5</v>
      </c>
      <c r="AB30" s="139">
        <f>SUM(X30:AA30)</f>
        <v>-153.30000000000001</v>
      </c>
      <c r="AC30" s="139">
        <v>-0.6</v>
      </c>
      <c r="AD30" s="78">
        <v>-1.4</v>
      </c>
      <c r="AE30" s="178">
        <v>-0.9</v>
      </c>
      <c r="AF30" s="138">
        <f t="shared" si="9"/>
        <v>-2.9</v>
      </c>
    </row>
    <row r="31" spans="1:32" s="13" customFormat="1">
      <c r="A31" s="169"/>
      <c r="B31" s="162" t="s">
        <v>9</v>
      </c>
      <c r="C31" s="163"/>
      <c r="D31" s="164">
        <f t="shared" ref="D31:R31" si="13">SUM(D20:D30)</f>
        <v>132.50000000000003</v>
      </c>
      <c r="E31" s="104">
        <f t="shared" si="13"/>
        <v>152.6</v>
      </c>
      <c r="F31" s="104">
        <f t="shared" si="13"/>
        <v>88.2</v>
      </c>
      <c r="G31" s="165">
        <f t="shared" si="13"/>
        <v>-30.80000000000004</v>
      </c>
      <c r="H31" s="166">
        <f t="shared" si="13"/>
        <v>342.5</v>
      </c>
      <c r="I31" s="164">
        <f t="shared" si="13"/>
        <v>49.800000000000026</v>
      </c>
      <c r="J31" s="167">
        <f t="shared" si="13"/>
        <v>146.5</v>
      </c>
      <c r="K31" s="167">
        <f t="shared" si="13"/>
        <v>131.80000000000001</v>
      </c>
      <c r="L31" s="167">
        <f t="shared" si="13"/>
        <v>144.69999999999996</v>
      </c>
      <c r="M31" s="166">
        <f t="shared" si="13"/>
        <v>472.80000000000007</v>
      </c>
      <c r="N31" s="164">
        <f t="shared" si="13"/>
        <v>183.00000000000003</v>
      </c>
      <c r="O31" s="167">
        <f t="shared" si="13"/>
        <v>215</v>
      </c>
      <c r="P31" s="167">
        <f t="shared" si="13"/>
        <v>202.20000000000002</v>
      </c>
      <c r="Q31" s="167">
        <f t="shared" si="13"/>
        <v>82.4</v>
      </c>
      <c r="R31" s="160">
        <f t="shared" si="13"/>
        <v>682.6</v>
      </c>
      <c r="S31" s="168">
        <f>+SUM(S20:S30)</f>
        <v>221.3</v>
      </c>
      <c r="T31" s="96">
        <f>+SUM(T20:T30)</f>
        <v>226.60000000000002</v>
      </c>
      <c r="U31" s="96">
        <f>+SUM(U20:U30)</f>
        <v>162.89999999999998</v>
      </c>
      <c r="V31" s="96">
        <f>+SUM(V20:V30)</f>
        <v>130.60000000000002</v>
      </c>
      <c r="W31" s="160">
        <f>SUM(W20:W30)</f>
        <v>741.4</v>
      </c>
      <c r="X31" s="168">
        <f>+SUM(X20:X30)</f>
        <v>233.9</v>
      </c>
      <c r="Y31" s="96">
        <f>+SUM(Y20:Y30)</f>
        <v>223.39999999999995</v>
      </c>
      <c r="Z31" s="96">
        <f>+SUM(Z20:Z30)</f>
        <v>226.10000000000002</v>
      </c>
      <c r="AA31" s="96">
        <f>+SUM(AA20:AA30)</f>
        <v>84</v>
      </c>
      <c r="AB31" s="168">
        <f>SUM(AB20:AB30)</f>
        <v>767.39999999999986</v>
      </c>
      <c r="AC31" s="168">
        <f>+SUM(AC20:AC30)</f>
        <v>235.4</v>
      </c>
      <c r="AD31" s="96">
        <f>+SUM(AD20:AD30)</f>
        <v>152.29999999999993</v>
      </c>
      <c r="AE31" s="177">
        <f>+SUM(AE20:AE30)</f>
        <v>206.1</v>
      </c>
      <c r="AF31" s="160">
        <f>SUM(AF20:AF30)</f>
        <v>593.80000000000007</v>
      </c>
    </row>
    <row r="32" spans="1:32" s="13" customFormat="1" ht="15">
      <c r="A32" s="1"/>
      <c r="B32" s="35"/>
      <c r="C32" s="48"/>
      <c r="D32" s="67"/>
      <c r="E32" s="62"/>
      <c r="F32" s="62"/>
      <c r="G32" s="62"/>
      <c r="H32" s="63"/>
      <c r="I32" s="67"/>
      <c r="J32" s="62"/>
      <c r="K32" s="62"/>
      <c r="L32" s="62"/>
      <c r="M32" s="63"/>
      <c r="N32" s="67"/>
      <c r="O32" s="62"/>
      <c r="P32" s="62"/>
      <c r="Q32" s="62"/>
      <c r="R32" s="142"/>
      <c r="S32" s="143"/>
      <c r="T32" s="97"/>
      <c r="U32" s="97"/>
      <c r="V32" s="97"/>
      <c r="W32" s="142"/>
      <c r="X32" s="143"/>
      <c r="Y32" s="97"/>
      <c r="Z32" s="97"/>
      <c r="AA32" s="97"/>
      <c r="AB32" s="143"/>
      <c r="AC32" s="143"/>
      <c r="AD32" s="97"/>
      <c r="AE32" s="179"/>
      <c r="AF32" s="142"/>
    </row>
    <row r="33" spans="1:32" s="13" customFormat="1" ht="15">
      <c r="A33" s="1"/>
      <c r="B33" s="35" t="s">
        <v>10</v>
      </c>
      <c r="C33" s="7"/>
      <c r="D33" s="61"/>
      <c r="E33" s="62"/>
      <c r="F33" s="62"/>
      <c r="G33" s="62"/>
      <c r="H33" s="63"/>
      <c r="I33" s="61"/>
      <c r="J33" s="62"/>
      <c r="K33" s="62"/>
      <c r="L33" s="62"/>
      <c r="M33" s="63"/>
      <c r="N33" s="61"/>
      <c r="O33" s="62"/>
      <c r="P33" s="62"/>
      <c r="Q33" s="62"/>
      <c r="R33" s="129"/>
      <c r="S33" s="130"/>
      <c r="T33" s="92"/>
      <c r="U33" s="92"/>
      <c r="V33" s="92"/>
      <c r="W33" s="129"/>
      <c r="X33" s="130"/>
      <c r="Y33" s="92"/>
      <c r="Z33" s="92"/>
      <c r="AA33" s="92"/>
      <c r="AB33" s="130"/>
      <c r="AC33" s="130"/>
      <c r="AD33" s="92"/>
      <c r="AE33" s="90"/>
      <c r="AF33" s="129"/>
    </row>
    <row r="34" spans="1:32" s="13" customFormat="1">
      <c r="A34" s="1"/>
      <c r="B34" s="11" t="s">
        <v>42</v>
      </c>
      <c r="C34" s="7"/>
      <c r="D34" s="31">
        <f>-D30</f>
        <v>-8.1</v>
      </c>
      <c r="E34" s="3">
        <f>-E30</f>
        <v>-18.399999999999999</v>
      </c>
      <c r="F34" s="3">
        <f>-F30</f>
        <v>19</v>
      </c>
      <c r="G34" s="3">
        <f>-G30</f>
        <v>67.400000000000006</v>
      </c>
      <c r="H34" s="40">
        <f t="shared" ref="H34:H36" si="14">SUM(D34:G34)</f>
        <v>59.900000000000006</v>
      </c>
      <c r="I34" s="31">
        <f>-I30</f>
        <v>64</v>
      </c>
      <c r="J34" s="3">
        <f>-J30</f>
        <v>16.600000000000001</v>
      </c>
      <c r="K34" s="3">
        <f>-K30</f>
        <v>36.1</v>
      </c>
      <c r="L34" s="3">
        <f>-L30</f>
        <v>28.4</v>
      </c>
      <c r="M34" s="40">
        <f t="shared" ref="M34:M37" si="15">SUM(I34:L34)</f>
        <v>145.1</v>
      </c>
      <c r="N34" s="31">
        <f>-N30</f>
        <v>-2.5</v>
      </c>
      <c r="O34" s="3">
        <f>-O30</f>
        <v>-9.3000000000000007</v>
      </c>
      <c r="P34" s="3">
        <f>-P30</f>
        <v>1.9</v>
      </c>
      <c r="Q34" s="3">
        <v>142.9</v>
      </c>
      <c r="R34" s="138">
        <f t="shared" ref="R34:R37" si="16">SUM(N34:Q34)</f>
        <v>133</v>
      </c>
      <c r="S34" s="139">
        <f>-S30</f>
        <v>-12.9</v>
      </c>
      <c r="T34" s="78">
        <f>-T30</f>
        <v>-8.1</v>
      </c>
      <c r="U34" s="78">
        <f>-U30</f>
        <v>2.5</v>
      </c>
      <c r="V34" s="78">
        <f>-V30</f>
        <v>56.9</v>
      </c>
      <c r="W34" s="138">
        <f>SUM(S34:V34)</f>
        <v>38.4</v>
      </c>
      <c r="X34" s="139">
        <f>-X30</f>
        <v>0.3</v>
      </c>
      <c r="Y34" s="78">
        <f>-Y30</f>
        <v>-3.5</v>
      </c>
      <c r="Z34" s="78">
        <f>-Z30</f>
        <v>8</v>
      </c>
      <c r="AA34" s="78">
        <f>-AA30</f>
        <v>148.5</v>
      </c>
      <c r="AB34" s="139">
        <f>SUM(X34:AA34)</f>
        <v>153.30000000000001</v>
      </c>
      <c r="AC34" s="139">
        <f>-AC30</f>
        <v>0.6</v>
      </c>
      <c r="AD34" s="78">
        <f>-AD30</f>
        <v>1.4</v>
      </c>
      <c r="AE34" s="178">
        <v>0.9</v>
      </c>
      <c r="AF34" s="138">
        <f t="shared" ref="AF34:AF37" si="17">SUM(AC34:AE34)</f>
        <v>2.9</v>
      </c>
    </row>
    <row r="35" spans="1:32" s="13" customFormat="1" ht="15">
      <c r="A35" s="1"/>
      <c r="B35" s="11" t="str">
        <f>B26</f>
        <v>Restructuring expenses</v>
      </c>
      <c r="C35" s="17"/>
      <c r="D35" s="31">
        <f>-D27</f>
        <v>0</v>
      </c>
      <c r="E35" s="3">
        <f>-E27</f>
        <v>0</v>
      </c>
      <c r="F35" s="3">
        <f>-F27</f>
        <v>0</v>
      </c>
      <c r="G35" s="3">
        <f>-G27</f>
        <v>0</v>
      </c>
      <c r="H35" s="40">
        <f t="shared" ref="H35" si="18">SUM(D35:G35)</f>
        <v>0</v>
      </c>
      <c r="I35" s="31">
        <f>-I26</f>
        <v>11.1</v>
      </c>
      <c r="J35" s="3">
        <f>-J27</f>
        <v>0</v>
      </c>
      <c r="K35" s="3">
        <f>-K27</f>
        <v>0</v>
      </c>
      <c r="L35" s="3">
        <f>-L27</f>
        <v>0</v>
      </c>
      <c r="M35" s="40">
        <f t="shared" si="15"/>
        <v>11.1</v>
      </c>
      <c r="N35" s="31">
        <f>-N26</f>
        <v>0</v>
      </c>
      <c r="O35" s="3">
        <f>-O27</f>
        <v>0</v>
      </c>
      <c r="P35" s="3">
        <f>-P27</f>
        <v>0</v>
      </c>
      <c r="Q35" s="3">
        <v>0</v>
      </c>
      <c r="R35" s="79">
        <f t="shared" si="16"/>
        <v>0</v>
      </c>
      <c r="S35" s="77">
        <v>0</v>
      </c>
      <c r="T35" s="78">
        <v>0</v>
      </c>
      <c r="U35" s="78">
        <v>0</v>
      </c>
      <c r="V35" s="78">
        <v>0</v>
      </c>
      <c r="W35" s="79">
        <f>SUM(S35:V35)</f>
        <v>0</v>
      </c>
      <c r="X35" s="77">
        <v>0</v>
      </c>
      <c r="Y35" s="78">
        <v>0</v>
      </c>
      <c r="Z35" s="78">
        <v>0</v>
      </c>
      <c r="AA35" s="78">
        <v>0</v>
      </c>
      <c r="AB35" s="77">
        <f>SUM(X35:AA35)</f>
        <v>0</v>
      </c>
      <c r="AC35" s="77">
        <v>0</v>
      </c>
      <c r="AD35" s="78">
        <v>57.3</v>
      </c>
      <c r="AE35" s="178">
        <v>0</v>
      </c>
      <c r="AF35" s="79">
        <f t="shared" si="17"/>
        <v>57.3</v>
      </c>
    </row>
    <row r="36" spans="1:32" s="13" customFormat="1" ht="15">
      <c r="A36" s="1"/>
      <c r="B36" s="11" t="s">
        <v>27</v>
      </c>
      <c r="C36" s="17"/>
      <c r="D36" s="3">
        <v>0</v>
      </c>
      <c r="E36" s="3">
        <v>0</v>
      </c>
      <c r="F36" s="3">
        <v>0</v>
      </c>
      <c r="G36" s="3">
        <f>-G25</f>
        <v>84.4</v>
      </c>
      <c r="H36" s="40">
        <f t="shared" si="14"/>
        <v>84.4</v>
      </c>
      <c r="I36" s="3">
        <v>0</v>
      </c>
      <c r="J36" s="3">
        <f>-J25</f>
        <v>0</v>
      </c>
      <c r="K36" s="3">
        <f>-K25</f>
        <v>0</v>
      </c>
      <c r="L36" s="3">
        <f>-L25</f>
        <v>0</v>
      </c>
      <c r="M36" s="40">
        <f t="shared" si="15"/>
        <v>0</v>
      </c>
      <c r="N36" s="3">
        <v>0</v>
      </c>
      <c r="O36" s="3">
        <f>-O25</f>
        <v>0</v>
      </c>
      <c r="P36" s="3">
        <f>-P25</f>
        <v>0</v>
      </c>
      <c r="Q36" s="3">
        <v>0</v>
      </c>
      <c r="R36" s="40">
        <f t="shared" si="16"/>
        <v>0</v>
      </c>
      <c r="S36" s="78">
        <v>0</v>
      </c>
      <c r="T36" s="78">
        <v>0</v>
      </c>
      <c r="U36" s="78">
        <v>0</v>
      </c>
      <c r="V36" s="78">
        <v>0</v>
      </c>
      <c r="W36" s="79">
        <f>SUM(S36:V36)</f>
        <v>0</v>
      </c>
      <c r="X36" s="78">
        <v>0</v>
      </c>
      <c r="Y36" s="78">
        <f>-Y25</f>
        <v>0</v>
      </c>
      <c r="Z36" s="78">
        <f>-Z25</f>
        <v>0</v>
      </c>
      <c r="AA36" s="78">
        <f>-AA25</f>
        <v>0</v>
      </c>
      <c r="AB36" s="77">
        <f>SUM(X36:AA36)</f>
        <v>0</v>
      </c>
      <c r="AC36" s="77">
        <v>0</v>
      </c>
      <c r="AD36" s="78">
        <v>0</v>
      </c>
      <c r="AE36" s="178">
        <v>0</v>
      </c>
      <c r="AF36" s="79">
        <f t="shared" si="17"/>
        <v>0</v>
      </c>
    </row>
    <row r="37" spans="1:32" s="13" customFormat="1">
      <c r="A37" s="8"/>
      <c r="B37" s="21" t="s">
        <v>69</v>
      </c>
      <c r="C37" s="74"/>
      <c r="D37" s="56">
        <v>0</v>
      </c>
      <c r="E37" s="38">
        <v>0</v>
      </c>
      <c r="F37" s="38">
        <v>0</v>
      </c>
      <c r="G37" s="38">
        <v>0</v>
      </c>
      <c r="H37" s="153">
        <f>SUM(D37:G37)</f>
        <v>0</v>
      </c>
      <c r="I37" s="56">
        <v>0</v>
      </c>
      <c r="J37" s="38">
        <v>0</v>
      </c>
      <c r="K37" s="38">
        <v>0</v>
      </c>
      <c r="L37" s="38">
        <v>0</v>
      </c>
      <c r="M37" s="57">
        <f t="shared" si="15"/>
        <v>0</v>
      </c>
      <c r="N37" s="56">
        <v>0</v>
      </c>
      <c r="O37" s="38">
        <v>0</v>
      </c>
      <c r="P37" s="38">
        <v>0</v>
      </c>
      <c r="Q37" s="38">
        <v>0</v>
      </c>
      <c r="R37" s="57">
        <f t="shared" si="16"/>
        <v>0</v>
      </c>
      <c r="S37" s="56">
        <v>0</v>
      </c>
      <c r="T37" s="38">
        <v>0</v>
      </c>
      <c r="U37" s="38">
        <v>0</v>
      </c>
      <c r="V37" s="38">
        <v>0</v>
      </c>
      <c r="W37" s="57">
        <f>SUM(S37:V37)</f>
        <v>0</v>
      </c>
      <c r="X37" s="84">
        <v>0</v>
      </c>
      <c r="Y37" s="85">
        <f>-Y29</f>
        <v>20.100000000000001</v>
      </c>
      <c r="Z37" s="85">
        <f>-Z29</f>
        <v>0</v>
      </c>
      <c r="AA37" s="85">
        <f>-AA29</f>
        <v>0</v>
      </c>
      <c r="AB37" s="84">
        <f>SUM(X37:AA37)</f>
        <v>20.100000000000001</v>
      </c>
      <c r="AC37" s="77">
        <v>0</v>
      </c>
      <c r="AD37" s="85">
        <v>0</v>
      </c>
      <c r="AE37" s="155">
        <v>0</v>
      </c>
      <c r="AF37" s="137">
        <f t="shared" si="17"/>
        <v>0</v>
      </c>
    </row>
    <row r="38" spans="1:32" s="13" customFormat="1" ht="15">
      <c r="A38" s="1"/>
      <c r="B38" s="16" t="s">
        <v>11</v>
      </c>
      <c r="C38" s="17">
        <v>-6</v>
      </c>
      <c r="D38" s="66">
        <f t="shared" ref="D38:AC38" si="19">SUM(D31:D37)</f>
        <v>124.40000000000003</v>
      </c>
      <c r="E38" s="62">
        <f t="shared" si="19"/>
        <v>134.19999999999999</v>
      </c>
      <c r="F38" s="62">
        <f t="shared" si="19"/>
        <v>107.2</v>
      </c>
      <c r="G38" s="28">
        <f t="shared" si="19"/>
        <v>120.99999999999997</v>
      </c>
      <c r="H38" s="63">
        <f t="shared" si="19"/>
        <v>486.79999999999995</v>
      </c>
      <c r="I38" s="66">
        <f t="shared" si="19"/>
        <v>124.90000000000002</v>
      </c>
      <c r="J38" s="27">
        <f t="shared" si="19"/>
        <v>163.1</v>
      </c>
      <c r="K38" s="27">
        <f t="shared" si="19"/>
        <v>167.9</v>
      </c>
      <c r="L38" s="27">
        <f t="shared" si="19"/>
        <v>173.09999999999997</v>
      </c>
      <c r="M38" s="83">
        <f t="shared" si="19"/>
        <v>629.00000000000011</v>
      </c>
      <c r="N38" s="66">
        <f t="shared" si="19"/>
        <v>180.50000000000003</v>
      </c>
      <c r="O38" s="27">
        <f t="shared" si="19"/>
        <v>205.7</v>
      </c>
      <c r="P38" s="27">
        <f t="shared" si="19"/>
        <v>204.10000000000002</v>
      </c>
      <c r="Q38" s="27">
        <f t="shared" si="19"/>
        <v>225.3</v>
      </c>
      <c r="R38" s="83">
        <f t="shared" si="19"/>
        <v>815.6</v>
      </c>
      <c r="S38" s="81">
        <f t="shared" si="19"/>
        <v>208.4</v>
      </c>
      <c r="T38" s="95">
        <f t="shared" si="19"/>
        <v>218.50000000000003</v>
      </c>
      <c r="U38" s="95">
        <f t="shared" si="19"/>
        <v>165.39999999999998</v>
      </c>
      <c r="V38" s="95">
        <f t="shared" si="19"/>
        <v>187.50000000000003</v>
      </c>
      <c r="W38" s="83">
        <f t="shared" si="19"/>
        <v>779.8</v>
      </c>
      <c r="X38" s="81">
        <f t="shared" si="19"/>
        <v>234.20000000000002</v>
      </c>
      <c r="Y38" s="95">
        <f t="shared" si="19"/>
        <v>239.99999999999994</v>
      </c>
      <c r="Z38" s="95">
        <f t="shared" si="19"/>
        <v>234.10000000000002</v>
      </c>
      <c r="AA38" s="95">
        <f t="shared" si="19"/>
        <v>232.5</v>
      </c>
      <c r="AB38" s="81">
        <f t="shared" si="19"/>
        <v>940.79999999999984</v>
      </c>
      <c r="AC38" s="168">
        <f t="shared" si="19"/>
        <v>236</v>
      </c>
      <c r="AD38" s="95">
        <f t="shared" ref="AD38:AF38" si="20">SUM(AD31:AD37)</f>
        <v>210.99999999999994</v>
      </c>
      <c r="AE38" s="176">
        <f t="shared" ref="AE38" si="21">SUM(AE31:AE37)</f>
        <v>207</v>
      </c>
      <c r="AF38" s="83">
        <f t="shared" si="20"/>
        <v>654</v>
      </c>
    </row>
    <row r="39" spans="1:32" s="13" customFormat="1">
      <c r="A39" s="1"/>
      <c r="B39" s="16"/>
      <c r="C39" s="48"/>
      <c r="D39" s="66"/>
      <c r="E39" s="62"/>
      <c r="F39" s="62"/>
      <c r="G39" s="62"/>
      <c r="H39" s="63"/>
      <c r="I39" s="66"/>
      <c r="J39" s="62"/>
      <c r="K39" s="62"/>
      <c r="L39" s="62"/>
      <c r="M39" s="63"/>
      <c r="N39" s="66"/>
      <c r="O39" s="62"/>
      <c r="P39" s="62"/>
      <c r="Q39" s="62"/>
      <c r="R39" s="135"/>
      <c r="S39" s="136"/>
      <c r="T39" s="95"/>
      <c r="U39" s="95"/>
      <c r="V39" s="95"/>
      <c r="W39" s="135"/>
      <c r="X39" s="136"/>
      <c r="Y39" s="95"/>
      <c r="Z39" s="95"/>
      <c r="AA39" s="95"/>
      <c r="AB39" s="136"/>
      <c r="AC39" s="136"/>
      <c r="AD39" s="95"/>
      <c r="AE39" s="176"/>
      <c r="AF39" s="135"/>
    </row>
    <row r="40" spans="1:32" s="13" customFormat="1" ht="15">
      <c r="A40" s="1"/>
      <c r="B40" s="19" t="s">
        <v>15</v>
      </c>
      <c r="C40" s="17">
        <v>-6</v>
      </c>
      <c r="D40" s="53">
        <f t="shared" ref="D40:AC40" si="22">D38/D15</f>
        <v>0.18940316686967121</v>
      </c>
      <c r="E40" s="39">
        <f t="shared" si="22"/>
        <v>0.20330252991970912</v>
      </c>
      <c r="F40" s="39">
        <f t="shared" si="22"/>
        <v>0.17382844170585374</v>
      </c>
      <c r="G40" s="39">
        <f t="shared" si="22"/>
        <v>0.17973856209150324</v>
      </c>
      <c r="H40" s="58">
        <f t="shared" si="22"/>
        <v>0.18674236611938005</v>
      </c>
      <c r="I40" s="53">
        <f t="shared" si="22"/>
        <v>0.19942519559316624</v>
      </c>
      <c r="J40" s="39">
        <f t="shared" si="22"/>
        <v>0.22136264929424534</v>
      </c>
      <c r="K40" s="39">
        <f t="shared" si="22"/>
        <v>0.22732196046574601</v>
      </c>
      <c r="L40" s="39">
        <f t="shared" si="22"/>
        <v>0.21449814126394048</v>
      </c>
      <c r="M40" s="58">
        <f t="shared" si="22"/>
        <v>0.21624780829924023</v>
      </c>
      <c r="N40" s="53">
        <f t="shared" si="22"/>
        <v>0.21404008063559826</v>
      </c>
      <c r="O40" s="39">
        <f t="shared" si="22"/>
        <v>0.22774579273693535</v>
      </c>
      <c r="P40" s="39">
        <f t="shared" si="22"/>
        <v>0.2267777777777778</v>
      </c>
      <c r="Q40" s="88">
        <f t="shared" si="22"/>
        <v>0.23269985540177654</v>
      </c>
      <c r="R40" s="123">
        <f t="shared" si="22"/>
        <v>0.22563421584087198</v>
      </c>
      <c r="S40" s="144">
        <f t="shared" si="22"/>
        <v>0.208212608652213</v>
      </c>
      <c r="T40" s="88">
        <f t="shared" si="22"/>
        <v>0.21902566158781075</v>
      </c>
      <c r="U40" s="88">
        <f t="shared" si="22"/>
        <v>0.19214684014869887</v>
      </c>
      <c r="V40" s="88">
        <f t="shared" si="22"/>
        <v>0.2042928742645457</v>
      </c>
      <c r="W40" s="123">
        <f t="shared" si="22"/>
        <v>0.20645468745863224</v>
      </c>
      <c r="X40" s="144">
        <f t="shared" si="22"/>
        <v>0.24541548779209896</v>
      </c>
      <c r="Y40" s="88">
        <f t="shared" si="22"/>
        <v>0.24028834601521823</v>
      </c>
      <c r="Z40" s="88">
        <f t="shared" si="22"/>
        <v>0.2392926505162016</v>
      </c>
      <c r="AA40" s="88">
        <f t="shared" si="22"/>
        <v>0.23136630510498554</v>
      </c>
      <c r="AB40" s="144">
        <f t="shared" si="22"/>
        <v>0.2390061733099611</v>
      </c>
      <c r="AC40" s="144">
        <f t="shared" si="22"/>
        <v>0.23792721040427467</v>
      </c>
      <c r="AD40" s="88">
        <f t="shared" ref="AD40:AF40" si="23">AD38/AD15</f>
        <v>0.2196086594504579</v>
      </c>
      <c r="AE40" s="180">
        <f t="shared" ref="AE40" si="24">AE38/AE15</f>
        <v>0.21714045945662436</v>
      </c>
      <c r="AF40" s="123">
        <f t="shared" si="23"/>
        <v>0.22505161734342738</v>
      </c>
    </row>
    <row r="41" spans="1:32" s="13" customFormat="1" ht="15">
      <c r="A41" s="1"/>
      <c r="B41" s="19"/>
      <c r="C41" s="17"/>
      <c r="D41" s="53"/>
      <c r="E41" s="39"/>
      <c r="F41" s="39"/>
      <c r="G41" s="39"/>
      <c r="H41" s="58"/>
      <c r="I41" s="53"/>
      <c r="J41" s="39"/>
      <c r="K41" s="39"/>
      <c r="L41" s="39"/>
      <c r="M41" s="58"/>
      <c r="N41" s="53"/>
      <c r="O41" s="39"/>
      <c r="P41" s="39"/>
      <c r="Q41" s="88"/>
      <c r="R41" s="123"/>
      <c r="S41" s="144"/>
      <c r="T41" s="88"/>
      <c r="U41" s="88"/>
      <c r="V41" s="88"/>
      <c r="W41" s="123"/>
      <c r="X41" s="144"/>
      <c r="Y41" s="88"/>
      <c r="Z41" s="88"/>
      <c r="AA41" s="88"/>
      <c r="AB41" s="144"/>
      <c r="AC41" s="144"/>
      <c r="AD41" s="88"/>
      <c r="AE41" s="180"/>
      <c r="AF41" s="123"/>
    </row>
    <row r="42" spans="1:32" s="13" customFormat="1" ht="15">
      <c r="A42" s="1"/>
      <c r="B42" s="19" t="s">
        <v>85</v>
      </c>
      <c r="C42" s="15">
        <v>-1</v>
      </c>
      <c r="D42" s="53">
        <f>D20/D11</f>
        <v>0.25093964183064338</v>
      </c>
      <c r="E42" s="39">
        <v>0.27100000000000002</v>
      </c>
      <c r="F42" s="39">
        <f t="shared" ref="F42:R42" si="25">F20/F11</f>
        <v>0.2611627906976744</v>
      </c>
      <c r="G42" s="39">
        <f t="shared" si="25"/>
        <v>0.25289778714436251</v>
      </c>
      <c r="H42" s="58">
        <f t="shared" si="25"/>
        <v>0.25902884827130584</v>
      </c>
      <c r="I42" s="53">
        <f t="shared" si="25"/>
        <v>0.28972996901283754</v>
      </c>
      <c r="J42" s="39">
        <f t="shared" si="25"/>
        <v>0.28854368932038832</v>
      </c>
      <c r="K42" s="39">
        <f t="shared" si="25"/>
        <v>0.30032812198417291</v>
      </c>
      <c r="L42" s="39">
        <f t="shared" si="25"/>
        <v>0.27534665946335313</v>
      </c>
      <c r="M42" s="58">
        <f t="shared" si="25"/>
        <v>0.28820703852563473</v>
      </c>
      <c r="N42" s="53">
        <f t="shared" si="25"/>
        <v>0.29336336856697282</v>
      </c>
      <c r="O42" s="39">
        <f t="shared" si="25"/>
        <v>0.28726585864945697</v>
      </c>
      <c r="P42" s="39">
        <f t="shared" si="25"/>
        <v>0.28423011319584435</v>
      </c>
      <c r="Q42" s="39">
        <f t="shared" si="25"/>
        <v>0.29697406340057642</v>
      </c>
      <c r="R42" s="123">
        <f t="shared" si="25"/>
        <v>0.2905185591659154</v>
      </c>
      <c r="S42" s="144">
        <v>0.25900000000000001</v>
      </c>
      <c r="T42" s="88">
        <v>0.28399999999999997</v>
      </c>
      <c r="U42" s="88">
        <v>0.27</v>
      </c>
      <c r="V42" s="88">
        <v>0.28999999999999998</v>
      </c>
      <c r="W42" s="123">
        <f>W20/W11</f>
        <v>0.27532644568804709</v>
      </c>
      <c r="X42" s="144">
        <v>0.313</v>
      </c>
      <c r="Y42" s="88">
        <v>0.317</v>
      </c>
      <c r="Z42" s="88">
        <v>0.32700000000000001</v>
      </c>
      <c r="AA42" s="88">
        <v>0.317</v>
      </c>
      <c r="AB42" s="144">
        <f>AB20/AB11</f>
        <v>0.31856540084388185</v>
      </c>
      <c r="AC42" s="144">
        <v>0.312</v>
      </c>
      <c r="AD42" s="88">
        <v>0.28999999999999998</v>
      </c>
      <c r="AE42" s="180">
        <v>0.29099999999999998</v>
      </c>
      <c r="AF42" s="123">
        <f>AF20/AF11</f>
        <v>0.29775228502145129</v>
      </c>
    </row>
    <row r="43" spans="1:32" s="13" customFormat="1" ht="15">
      <c r="A43" s="1"/>
      <c r="B43" s="19" t="s">
        <v>86</v>
      </c>
      <c r="C43" s="15">
        <v>-2</v>
      </c>
      <c r="D43" s="53">
        <f>D21/D12</f>
        <v>0.22962962962962963</v>
      </c>
      <c r="E43" s="39">
        <v>0.24</v>
      </c>
      <c r="F43" s="39">
        <f t="shared" ref="F43:P43" si="26">F21/F12</f>
        <v>0.22941176470588234</v>
      </c>
      <c r="G43" s="39">
        <f t="shared" si="26"/>
        <v>0.20459290187891443</v>
      </c>
      <c r="H43" s="58">
        <f t="shared" si="26"/>
        <v>0.22657743785850853</v>
      </c>
      <c r="I43" s="53">
        <f t="shared" si="26"/>
        <v>0.24424972617743704</v>
      </c>
      <c r="J43" s="39">
        <f t="shared" si="26"/>
        <v>0.31695331695331697</v>
      </c>
      <c r="K43" s="39">
        <f t="shared" si="26"/>
        <v>0.28127623845507976</v>
      </c>
      <c r="L43" s="39">
        <f t="shared" si="26"/>
        <v>0.26809864757358787</v>
      </c>
      <c r="M43" s="58">
        <f t="shared" si="26"/>
        <v>0.27979048450458316</v>
      </c>
      <c r="N43" s="53">
        <f t="shared" si="26"/>
        <v>0.27362482369534552</v>
      </c>
      <c r="O43" s="39">
        <f t="shared" si="26"/>
        <v>0.30817174515235457</v>
      </c>
      <c r="P43" s="39">
        <f t="shared" si="26"/>
        <v>0.27285415212840192</v>
      </c>
      <c r="Q43" s="88">
        <v>0.26300000000000001</v>
      </c>
      <c r="R43" s="123">
        <f>R21/R12</f>
        <v>0.27970081753348414</v>
      </c>
      <c r="S43" s="144">
        <v>0.25600000000000001</v>
      </c>
      <c r="T43" s="88">
        <v>0.26600000000000001</v>
      </c>
      <c r="U43" s="88">
        <v>0.247</v>
      </c>
      <c r="V43" s="88">
        <v>0.28899999999999998</v>
      </c>
      <c r="W43" s="123">
        <f>W21/W12</f>
        <v>0.26483679525222553</v>
      </c>
      <c r="X43" s="144">
        <v>0.33100000000000002</v>
      </c>
      <c r="Y43" s="88">
        <v>0.30199999999999999</v>
      </c>
      <c r="Z43" s="88">
        <v>0.27500000000000002</v>
      </c>
      <c r="AA43" s="88">
        <v>0.27200000000000002</v>
      </c>
      <c r="AB43" s="144">
        <f>AB21/AB12</f>
        <v>0.29513148542999296</v>
      </c>
      <c r="AC43" s="144">
        <v>0.30399999999999999</v>
      </c>
      <c r="AD43" s="88">
        <v>0.33300000000000002</v>
      </c>
      <c r="AE43" s="194">
        <v>0.29299999999999998</v>
      </c>
      <c r="AF43" s="123">
        <f>AF21/AF12-0.001</f>
        <v>0.31084668989547032</v>
      </c>
    </row>
    <row r="44" spans="1:32" s="13" customFormat="1" ht="15">
      <c r="A44" s="1"/>
      <c r="B44" s="19" t="s">
        <v>87</v>
      </c>
      <c r="C44" s="15">
        <v>-3</v>
      </c>
      <c r="D44" s="53">
        <f>D22/D13</f>
        <v>8.2377476538060476E-2</v>
      </c>
      <c r="E44" s="39">
        <v>6.6000000000000003E-2</v>
      </c>
      <c r="F44" s="39">
        <f t="shared" ref="F44:N44" si="27">F22/F13</f>
        <v>2.8335301062573787E-2</v>
      </c>
      <c r="G44" s="39">
        <f t="shared" si="27"/>
        <v>5.8309037900874626E-3</v>
      </c>
      <c r="H44" s="58">
        <f t="shared" si="27"/>
        <v>4.496499730748519E-2</v>
      </c>
      <c r="I44" s="53">
        <f t="shared" si="27"/>
        <v>2.8846153846153844E-2</v>
      </c>
      <c r="J44" s="39">
        <f t="shared" si="27"/>
        <v>0.11133400200601805</v>
      </c>
      <c r="K44" s="39">
        <f t="shared" si="27"/>
        <v>0.10157790927021697</v>
      </c>
      <c r="L44" s="39">
        <f t="shared" si="27"/>
        <v>0.15000000000000002</v>
      </c>
      <c r="M44" s="58">
        <f t="shared" si="27"/>
        <v>0.10407019254204242</v>
      </c>
      <c r="N44" s="53">
        <f t="shared" si="27"/>
        <v>0.13102893890675241</v>
      </c>
      <c r="O44" s="88">
        <v>0.13600000000000001</v>
      </c>
      <c r="P44" s="39">
        <v>0.107</v>
      </c>
      <c r="Q44" s="88">
        <v>0.14000000000000001</v>
      </c>
      <c r="R44" s="123">
        <f>R22/R13</f>
        <v>0.12876151484135107</v>
      </c>
      <c r="S44" s="144">
        <v>0.10299999999999999</v>
      </c>
      <c r="T44" s="88">
        <v>4.2999999999999997E-2</v>
      </c>
      <c r="U44" s="88">
        <v>1.4999999999999999E-2</v>
      </c>
      <c r="V44" s="88">
        <v>6.7000000000000004E-2</v>
      </c>
      <c r="W44" s="123">
        <f>W22/W13-0.001</f>
        <v>5.7849655785032206E-2</v>
      </c>
      <c r="X44" s="144">
        <v>9.8000000000000004E-2</v>
      </c>
      <c r="Y44" s="88">
        <v>0.107</v>
      </c>
      <c r="Z44" s="88">
        <v>6.5000000000000002E-2</v>
      </c>
      <c r="AA44" s="88">
        <v>0.10299999999999999</v>
      </c>
      <c r="AB44" s="144">
        <f>AB22/AB13</f>
        <v>9.3341630367143755E-2</v>
      </c>
      <c r="AC44" s="144">
        <v>9.6000000000000002E-2</v>
      </c>
      <c r="AD44" s="88">
        <v>7.4999999999999997E-2</v>
      </c>
      <c r="AE44" s="194">
        <v>3.1E-2</v>
      </c>
      <c r="AF44" s="123">
        <f>AF22/AF13-0.001</f>
        <v>6.7649249583101742E-2</v>
      </c>
    </row>
    <row r="45" spans="1:32" s="13" customFormat="1" ht="15">
      <c r="A45" s="1"/>
      <c r="B45" s="19"/>
      <c r="C45" s="48"/>
      <c r="D45" s="66"/>
      <c r="E45" s="62"/>
      <c r="F45" s="62"/>
      <c r="G45" s="62"/>
      <c r="H45" s="63"/>
      <c r="I45" s="66"/>
      <c r="J45" s="62"/>
      <c r="K45" s="62"/>
      <c r="L45" s="62"/>
      <c r="M45" s="63"/>
      <c r="N45" s="66"/>
      <c r="O45" s="62"/>
      <c r="P45" s="62"/>
      <c r="Q45" s="62"/>
      <c r="R45" s="135"/>
      <c r="S45" s="136"/>
      <c r="T45" s="95"/>
      <c r="U45" s="95"/>
      <c r="V45" s="95"/>
      <c r="W45" s="135"/>
      <c r="X45" s="136"/>
      <c r="Y45" s="95"/>
      <c r="Z45" s="95"/>
      <c r="AA45" s="95"/>
      <c r="AB45" s="136"/>
      <c r="AC45" s="136"/>
      <c r="AD45" s="95"/>
      <c r="AE45" s="176"/>
      <c r="AF45" s="135"/>
    </row>
    <row r="46" spans="1:32" s="13" customFormat="1">
      <c r="A46" s="1"/>
      <c r="B46" s="151" t="s">
        <v>65</v>
      </c>
      <c r="C46" s="48"/>
      <c r="D46" s="66">
        <v>31.6</v>
      </c>
      <c r="E46" s="62">
        <v>32</v>
      </c>
      <c r="F46" s="62">
        <v>30.2</v>
      </c>
      <c r="G46" s="62">
        <v>37.700000000000003</v>
      </c>
      <c r="H46" s="63">
        <f>+SUM(D46:G46)</f>
        <v>131.5</v>
      </c>
      <c r="I46" s="66">
        <v>31.2</v>
      </c>
      <c r="J46" s="62">
        <v>31.9</v>
      </c>
      <c r="K46" s="62">
        <v>34</v>
      </c>
      <c r="L46" s="62">
        <v>37.9</v>
      </c>
      <c r="M46" s="63">
        <f>+SUM(I46:L46)</f>
        <v>135</v>
      </c>
      <c r="N46" s="66">
        <v>38.4</v>
      </c>
      <c r="O46" s="62">
        <v>39.9</v>
      </c>
      <c r="P46" s="62">
        <v>41.2</v>
      </c>
      <c r="Q46" s="62">
        <v>42.3</v>
      </c>
      <c r="R46" s="135">
        <f>SUM(N46:Q46)</f>
        <v>161.80000000000001</v>
      </c>
      <c r="S46" s="136">
        <v>40.5</v>
      </c>
      <c r="T46" s="95">
        <v>42.6</v>
      </c>
      <c r="U46" s="95">
        <v>43.5</v>
      </c>
      <c r="V46" s="95">
        <v>46</v>
      </c>
      <c r="W46" s="135">
        <f>+SUM(S46:V46)</f>
        <v>172.6</v>
      </c>
      <c r="X46" s="136">
        <v>44.9</v>
      </c>
      <c r="Y46" s="95">
        <v>45.5</v>
      </c>
      <c r="Z46" s="95">
        <v>46.3</v>
      </c>
      <c r="AA46" s="95">
        <v>48.3</v>
      </c>
      <c r="AB46" s="136">
        <f>+SUM(X46:AA46)</f>
        <v>185</v>
      </c>
      <c r="AC46" s="136">
        <v>49.8</v>
      </c>
      <c r="AD46" s="95">
        <v>51.9</v>
      </c>
      <c r="AE46" s="176">
        <v>55.1</v>
      </c>
      <c r="AF46" s="135">
        <f t="shared" ref="AF46:AF47" si="28">SUM(AC46:AE46)</f>
        <v>156.79999999999998</v>
      </c>
    </row>
    <row r="47" spans="1:32" s="13" customFormat="1" ht="15">
      <c r="A47" s="1"/>
      <c r="B47" s="151" t="s">
        <v>64</v>
      </c>
      <c r="C47" s="15">
        <v>-7</v>
      </c>
      <c r="D47" s="62">
        <f>D38+D46</f>
        <v>156.00000000000003</v>
      </c>
      <c r="E47" s="62">
        <f>E38+E46</f>
        <v>166.2</v>
      </c>
      <c r="F47" s="62">
        <f>F38+F46</f>
        <v>137.4</v>
      </c>
      <c r="G47" s="62">
        <f>G38+G46</f>
        <v>158.69999999999999</v>
      </c>
      <c r="H47" s="63">
        <f>+SUM(D47:G47)</f>
        <v>618.29999999999995</v>
      </c>
      <c r="I47" s="62">
        <f>I38+I46</f>
        <v>156.10000000000002</v>
      </c>
      <c r="J47" s="62">
        <f>J38+J46</f>
        <v>195</v>
      </c>
      <c r="K47" s="62">
        <f>K38+K46</f>
        <v>201.9</v>
      </c>
      <c r="L47" s="62">
        <f>L38+L46</f>
        <v>210.99999999999997</v>
      </c>
      <c r="M47" s="63">
        <f>+SUM(I47:L47)</f>
        <v>764</v>
      </c>
      <c r="N47" s="62">
        <f>N38+N46</f>
        <v>218.90000000000003</v>
      </c>
      <c r="O47" s="62">
        <f>O38+O46</f>
        <v>245.6</v>
      </c>
      <c r="P47" s="62">
        <f>P38+P46</f>
        <v>245.3</v>
      </c>
      <c r="Q47" s="62">
        <f>Q38+Q46</f>
        <v>267.60000000000002</v>
      </c>
      <c r="R47" s="135">
        <f>SUM(N47:Q47)</f>
        <v>977.4</v>
      </c>
      <c r="S47" s="95">
        <f>S38+S46</f>
        <v>248.9</v>
      </c>
      <c r="T47" s="95">
        <f>T38+T46</f>
        <v>261.10000000000002</v>
      </c>
      <c r="U47" s="95">
        <f>U38+U46</f>
        <v>208.89999999999998</v>
      </c>
      <c r="V47" s="95">
        <f>+V38+V46</f>
        <v>233.50000000000003</v>
      </c>
      <c r="W47" s="135">
        <f>+SUM(S47:V47)</f>
        <v>952.4</v>
      </c>
      <c r="X47" s="95">
        <f>+X38+X46</f>
        <v>279.10000000000002</v>
      </c>
      <c r="Y47" s="95">
        <f>Y38+Y46</f>
        <v>285.49999999999994</v>
      </c>
      <c r="Z47" s="95">
        <v>280.39999999999998</v>
      </c>
      <c r="AA47" s="95">
        <v>280.8</v>
      </c>
      <c r="AB47" s="136">
        <f>+SUM(X47:AA47)</f>
        <v>1125.8</v>
      </c>
      <c r="AC47" s="136">
        <f>+AC38+AC46</f>
        <v>285.8</v>
      </c>
      <c r="AD47" s="95">
        <f>+AD38+AD46</f>
        <v>262.89999999999992</v>
      </c>
      <c r="AE47" s="176">
        <f>+AE38+AE46</f>
        <v>262.10000000000002</v>
      </c>
      <c r="AF47" s="135">
        <f t="shared" si="28"/>
        <v>810.8</v>
      </c>
    </row>
    <row r="48" spans="1:32" s="13" customFormat="1" ht="15">
      <c r="A48" s="1"/>
      <c r="B48" s="19"/>
      <c r="C48" s="48"/>
      <c r="D48" s="66"/>
      <c r="E48" s="62"/>
      <c r="F48" s="62"/>
      <c r="G48" s="62"/>
      <c r="H48" s="63"/>
      <c r="I48" s="66"/>
      <c r="J48" s="62"/>
      <c r="K48" s="62"/>
      <c r="L48" s="62"/>
      <c r="M48" s="63"/>
      <c r="N48" s="66"/>
      <c r="O48" s="62"/>
      <c r="P48" s="62"/>
      <c r="Q48" s="62"/>
      <c r="R48" s="135"/>
      <c r="S48" s="136"/>
      <c r="T48" s="95"/>
      <c r="U48" s="95"/>
      <c r="V48" s="95"/>
      <c r="W48" s="135"/>
      <c r="X48" s="136"/>
      <c r="Y48" s="95"/>
      <c r="Z48" s="95"/>
      <c r="AA48" s="95"/>
      <c r="AB48" s="136"/>
      <c r="AC48" s="136"/>
      <c r="AD48" s="95"/>
      <c r="AE48" s="176"/>
      <c r="AF48" s="135"/>
    </row>
    <row r="49" spans="1:32" s="13" customFormat="1" ht="15">
      <c r="A49" s="1"/>
      <c r="B49" s="19" t="s">
        <v>52</v>
      </c>
      <c r="C49" s="15"/>
      <c r="D49" s="26">
        <v>-13.7</v>
      </c>
      <c r="E49" s="3">
        <v>-14.2</v>
      </c>
      <c r="F49" s="3">
        <v>-13.2</v>
      </c>
      <c r="G49" s="3">
        <v>-13.3</v>
      </c>
      <c r="H49" s="42">
        <f>SUM(D49:G49)</f>
        <v>-54.399999999999991</v>
      </c>
      <c r="I49" s="26">
        <v>-12.6</v>
      </c>
      <c r="J49" s="3">
        <v>-12.7</v>
      </c>
      <c r="K49" s="3">
        <v>-13.6</v>
      </c>
      <c r="L49" s="3">
        <v>-8.9</v>
      </c>
      <c r="M49" s="42">
        <f>SUM(I49:L49)</f>
        <v>-47.8</v>
      </c>
      <c r="N49" s="26">
        <f>-10.2+0.1</f>
        <v>-10.1</v>
      </c>
      <c r="O49" s="3">
        <v>-10.1</v>
      </c>
      <c r="P49" s="3">
        <v>-10.6</v>
      </c>
      <c r="Q49" s="3">
        <v>-8.5</v>
      </c>
      <c r="R49" s="138">
        <f t="shared" ref="R49:R54" si="29">SUM(N49:Q49)</f>
        <v>-39.299999999999997</v>
      </c>
      <c r="S49" s="139">
        <v>-8.8000000000000007</v>
      </c>
      <c r="T49" s="98">
        <v>-8.1999999999999993</v>
      </c>
      <c r="U49" s="98">
        <v>-7</v>
      </c>
      <c r="V49" s="98">
        <v>-6.7</v>
      </c>
      <c r="W49" s="138">
        <f>SUM(S49:V49)</f>
        <v>-30.7</v>
      </c>
      <c r="X49" s="139">
        <v>-5.8</v>
      </c>
      <c r="Y49" s="98">
        <v>-4.5</v>
      </c>
      <c r="Z49" s="98">
        <v>-3.1</v>
      </c>
      <c r="AA49" s="98">
        <v>-1.9</v>
      </c>
      <c r="AB49" s="139">
        <f>SUM(X49:AA49)</f>
        <v>-15.3</v>
      </c>
      <c r="AC49" s="139">
        <v>-1.7</v>
      </c>
      <c r="AD49" s="98">
        <v>-1.9</v>
      </c>
      <c r="AE49" s="181">
        <v>-3.8</v>
      </c>
      <c r="AF49" s="138">
        <f t="shared" ref="AF49:AF54" si="30">SUM(AC49:AE49)</f>
        <v>-7.3999999999999995</v>
      </c>
    </row>
    <row r="50" spans="1:32" s="13" customFormat="1" ht="15">
      <c r="A50" s="1"/>
      <c r="B50" s="19" t="s">
        <v>38</v>
      </c>
      <c r="C50" s="15"/>
      <c r="D50" s="31">
        <v>0</v>
      </c>
      <c r="E50" s="3">
        <v>0</v>
      </c>
      <c r="F50" s="3">
        <v>0</v>
      </c>
      <c r="G50" s="3">
        <v>0</v>
      </c>
      <c r="H50" s="40">
        <f>SUM(D50:G50)</f>
        <v>0</v>
      </c>
      <c r="I50" s="31">
        <v>0</v>
      </c>
      <c r="J50" s="3">
        <v>0</v>
      </c>
      <c r="K50" s="3">
        <v>0</v>
      </c>
      <c r="L50" s="3">
        <v>-13.1</v>
      </c>
      <c r="M50" s="42">
        <f>SUM(I50:L50)</f>
        <v>-13.1</v>
      </c>
      <c r="N50" s="31">
        <v>0</v>
      </c>
      <c r="O50" s="3">
        <v>0</v>
      </c>
      <c r="P50" s="3">
        <v>0</v>
      </c>
      <c r="Q50" s="3">
        <v>0</v>
      </c>
      <c r="R50" s="79">
        <f t="shared" si="29"/>
        <v>0</v>
      </c>
      <c r="S50" s="77">
        <v>0</v>
      </c>
      <c r="T50" s="78">
        <v>0</v>
      </c>
      <c r="U50" s="78">
        <v>0</v>
      </c>
      <c r="V50" s="78">
        <v>0</v>
      </c>
      <c r="W50" s="79">
        <f>SUM(S50:V50)</f>
        <v>0</v>
      </c>
      <c r="X50" s="77">
        <v>0</v>
      </c>
      <c r="Y50" s="78">
        <v>0</v>
      </c>
      <c r="Z50" s="78">
        <v>0</v>
      </c>
      <c r="AA50" s="78">
        <v>0</v>
      </c>
      <c r="AB50" s="77">
        <f>SUM(X50:AA50)</f>
        <v>0</v>
      </c>
      <c r="AC50" s="77">
        <v>0</v>
      </c>
      <c r="AD50" s="78">
        <v>0</v>
      </c>
      <c r="AE50" s="178">
        <v>0</v>
      </c>
      <c r="AF50" s="79">
        <f t="shared" si="30"/>
        <v>0</v>
      </c>
    </row>
    <row r="51" spans="1:32" s="13" customFormat="1" ht="15">
      <c r="A51" s="1"/>
      <c r="B51" s="14" t="s">
        <v>76</v>
      </c>
      <c r="C51" s="15"/>
      <c r="D51" s="26">
        <v>-0.2</v>
      </c>
      <c r="E51" s="62">
        <v>0.1</v>
      </c>
      <c r="F51" s="3">
        <v>0</v>
      </c>
      <c r="G51" s="3">
        <v>0</v>
      </c>
      <c r="H51" s="42">
        <f>SUM(D51:G51)</f>
        <v>-0.1</v>
      </c>
      <c r="I51" s="26">
        <v>0.2</v>
      </c>
      <c r="J51" s="3">
        <v>-0.2</v>
      </c>
      <c r="K51" s="3">
        <v>0</v>
      </c>
      <c r="L51" s="3">
        <v>0.1</v>
      </c>
      <c r="M51" s="40">
        <f>SUM(I51:L51)</f>
        <v>0.1</v>
      </c>
      <c r="N51" s="26">
        <v>-0.2</v>
      </c>
      <c r="O51" s="3">
        <v>0.1</v>
      </c>
      <c r="P51" s="3">
        <v>0</v>
      </c>
      <c r="Q51" s="3">
        <v>-0.1</v>
      </c>
      <c r="R51" s="138">
        <f t="shared" si="29"/>
        <v>-0.2</v>
      </c>
      <c r="S51" s="139">
        <v>-0.2</v>
      </c>
      <c r="T51" s="98">
        <v>12.5</v>
      </c>
      <c r="U51" s="98">
        <v>0.1</v>
      </c>
      <c r="V51" s="98">
        <v>0.4</v>
      </c>
      <c r="W51" s="138">
        <f>SUM(S51:V51)</f>
        <v>12.8</v>
      </c>
      <c r="X51" s="139">
        <v>0.3</v>
      </c>
      <c r="Y51" s="98">
        <v>1.9</v>
      </c>
      <c r="Z51" s="98">
        <v>0.6</v>
      </c>
      <c r="AA51" s="98">
        <v>-0.1</v>
      </c>
      <c r="AB51" s="139">
        <f>SUM(X51:AA51)</f>
        <v>2.6999999999999997</v>
      </c>
      <c r="AC51" s="139">
        <v>0.2</v>
      </c>
      <c r="AD51" s="98">
        <v>0</v>
      </c>
      <c r="AE51" s="178">
        <v>0</v>
      </c>
      <c r="AF51" s="138">
        <f t="shared" si="30"/>
        <v>0.2</v>
      </c>
    </row>
    <row r="52" spans="1:32" s="13" customFormat="1" ht="15">
      <c r="A52" s="1"/>
      <c r="B52" s="1"/>
      <c r="C52" s="7"/>
      <c r="D52" s="61"/>
      <c r="E52" s="62"/>
      <c r="F52" s="62"/>
      <c r="G52" s="62"/>
      <c r="H52" s="63"/>
      <c r="I52" s="61"/>
      <c r="J52" s="62"/>
      <c r="K52" s="62"/>
      <c r="L52" s="62"/>
      <c r="M52" s="63"/>
      <c r="N52" s="61"/>
      <c r="O52" s="62"/>
      <c r="P52" s="62"/>
      <c r="Q52" s="62"/>
      <c r="R52" s="79"/>
      <c r="S52" s="77"/>
      <c r="T52" s="92"/>
      <c r="U52" s="92"/>
      <c r="V52" s="92"/>
      <c r="W52" s="79"/>
      <c r="X52" s="77"/>
      <c r="Y52" s="92"/>
      <c r="Z52" s="92"/>
      <c r="AA52" s="92"/>
      <c r="AB52" s="77"/>
      <c r="AC52" s="77"/>
      <c r="AD52" s="92"/>
      <c r="AE52" s="90"/>
      <c r="AF52" s="79"/>
    </row>
    <row r="53" spans="1:32" s="13" customFormat="1" ht="15">
      <c r="A53" s="1"/>
      <c r="B53" s="14" t="s">
        <v>3</v>
      </c>
      <c r="C53" s="15"/>
      <c r="D53" s="26">
        <v>-32.1</v>
      </c>
      <c r="E53" s="3">
        <v>-35.4</v>
      </c>
      <c r="F53" s="3">
        <v>-29.4</v>
      </c>
      <c r="G53" s="3">
        <v>50.4</v>
      </c>
      <c r="H53" s="42">
        <f>SUM(D53:G53)</f>
        <v>-46.500000000000007</v>
      </c>
      <c r="I53" s="26">
        <v>-28</v>
      </c>
      <c r="J53" s="3">
        <v>-46.8</v>
      </c>
      <c r="K53" s="3">
        <v>-49.6</v>
      </c>
      <c r="L53" s="3">
        <v>-24.8</v>
      </c>
      <c r="M53" s="42">
        <f>SUM(I53:L53)</f>
        <v>-149.20000000000002</v>
      </c>
      <c r="N53" s="26">
        <v>-51.3</v>
      </c>
      <c r="O53" s="3">
        <v>-54.9</v>
      </c>
      <c r="P53" s="3">
        <v>-56.2</v>
      </c>
      <c r="Q53" s="3">
        <v>-21.600000000000023</v>
      </c>
      <c r="R53" s="138">
        <f t="shared" si="29"/>
        <v>-184</v>
      </c>
      <c r="S53" s="139">
        <v>-49.2</v>
      </c>
      <c r="T53" s="98">
        <v>-63.5</v>
      </c>
      <c r="U53" s="98">
        <v>-55.9</v>
      </c>
      <c r="V53" s="98">
        <v>-42.9</v>
      </c>
      <c r="W53" s="138">
        <f>SUM(S53:V53)</f>
        <v>-211.5</v>
      </c>
      <c r="X53" s="139">
        <v>-70.599999999999994</v>
      </c>
      <c r="Y53" s="98">
        <v>-69.099999999999994</v>
      </c>
      <c r="Z53" s="98">
        <v>-78.5</v>
      </c>
      <c r="AA53" s="98">
        <v>-26.4</v>
      </c>
      <c r="AB53" s="139">
        <f>SUM(X53:AA53)</f>
        <v>-244.6</v>
      </c>
      <c r="AC53" s="139">
        <v>-78.599999999999994</v>
      </c>
      <c r="AD53" s="98">
        <v>-67</v>
      </c>
      <c r="AE53" s="181">
        <v>-60.6</v>
      </c>
      <c r="AF53" s="138">
        <f>SUM(AC53:AE53)</f>
        <v>-206.2</v>
      </c>
    </row>
    <row r="54" spans="1:32" s="13" customFormat="1" ht="15">
      <c r="A54" s="8"/>
      <c r="B54" s="21" t="s">
        <v>79</v>
      </c>
      <c r="C54" s="161">
        <v>-8</v>
      </c>
      <c r="D54" s="65">
        <v>12</v>
      </c>
      <c r="E54" s="38">
        <v>14.3</v>
      </c>
      <c r="F54" s="38">
        <v>13.1</v>
      </c>
      <c r="G54" s="33">
        <v>-71</v>
      </c>
      <c r="H54" s="57">
        <f>SUM(D54:G54)</f>
        <v>-31.6</v>
      </c>
      <c r="I54" s="65">
        <v>4.9000000000000004</v>
      </c>
      <c r="J54" s="38">
        <v>17.2</v>
      </c>
      <c r="K54" s="38">
        <v>18.7</v>
      </c>
      <c r="L54" s="38">
        <v>-1.3</v>
      </c>
      <c r="M54" s="41">
        <f>SUM(I54:L54)</f>
        <v>39.5</v>
      </c>
      <c r="N54" s="65">
        <v>15.4</v>
      </c>
      <c r="O54" s="38">
        <v>14.3</v>
      </c>
      <c r="P54" s="38">
        <v>17</v>
      </c>
      <c r="Q54" s="38">
        <v>-17.200000000000003</v>
      </c>
      <c r="R54" s="140">
        <f t="shared" si="29"/>
        <v>29.5</v>
      </c>
      <c r="S54" s="141">
        <v>4.3</v>
      </c>
      <c r="T54" s="93">
        <v>17.3</v>
      </c>
      <c r="U54" s="93">
        <v>28.1</v>
      </c>
      <c r="V54" s="93">
        <v>9.6</v>
      </c>
      <c r="W54" s="140">
        <f>SUM(S54:V54)</f>
        <v>59.300000000000004</v>
      </c>
      <c r="X54" s="141">
        <v>18.7</v>
      </c>
      <c r="Y54" s="93">
        <v>12.8</v>
      </c>
      <c r="Z54" s="93">
        <v>29</v>
      </c>
      <c r="AA54" s="154">
        <v>-27.6</v>
      </c>
      <c r="AB54" s="141">
        <f>SUM(X54:AA54)</f>
        <v>32.9</v>
      </c>
      <c r="AC54" s="139">
        <v>24.7</v>
      </c>
      <c r="AD54" s="93">
        <v>17.7</v>
      </c>
      <c r="AE54" s="174">
        <v>13.7</v>
      </c>
      <c r="AF54" s="140">
        <f t="shared" si="30"/>
        <v>56.099999999999994</v>
      </c>
    </row>
    <row r="55" spans="1:32" s="13" customFormat="1">
      <c r="A55" s="1"/>
      <c r="B55" s="12" t="s">
        <v>33</v>
      </c>
      <c r="C55" s="22"/>
      <c r="D55" s="55">
        <f t="shared" ref="D55" si="31">SUM(D53:D54)</f>
        <v>-20.100000000000001</v>
      </c>
      <c r="E55" s="27">
        <f>SUM(E53:E54)</f>
        <v>-21.099999999999998</v>
      </c>
      <c r="F55" s="27">
        <f>SUM(F53:F54)</f>
        <v>-16.299999999999997</v>
      </c>
      <c r="G55" s="27">
        <f>SUM(G53:G54)</f>
        <v>-20.6</v>
      </c>
      <c r="H55" s="42">
        <f>SUM(H53:H54)</f>
        <v>-78.100000000000009</v>
      </c>
      <c r="I55" s="55">
        <f t="shared" ref="I55" si="32">SUM(I53:I54)</f>
        <v>-23.1</v>
      </c>
      <c r="J55" s="27">
        <f>SUM(J53:J54)</f>
        <v>-29.599999999999998</v>
      </c>
      <c r="K55" s="27">
        <f>SUM(K53:K54)</f>
        <v>-30.900000000000002</v>
      </c>
      <c r="L55" s="27">
        <f>SUM(L53:L54)</f>
        <v>-26.1</v>
      </c>
      <c r="M55" s="42">
        <f>SUM(M53:M54)</f>
        <v>-109.70000000000002</v>
      </c>
      <c r="N55" s="55">
        <f t="shared" ref="N55" si="33">SUM(N53:N54)</f>
        <v>-35.9</v>
      </c>
      <c r="O55" s="27">
        <f t="shared" ref="O55:W55" si="34">SUM(O53:O54)</f>
        <v>-40.599999999999994</v>
      </c>
      <c r="P55" s="27">
        <f t="shared" si="34"/>
        <v>-39.200000000000003</v>
      </c>
      <c r="Q55" s="27">
        <f t="shared" si="34"/>
        <v>-38.800000000000026</v>
      </c>
      <c r="R55" s="138">
        <f t="shared" si="34"/>
        <v>-154.5</v>
      </c>
      <c r="S55" s="139">
        <f t="shared" si="34"/>
        <v>-44.900000000000006</v>
      </c>
      <c r="T55" s="99">
        <f t="shared" si="34"/>
        <v>-46.2</v>
      </c>
      <c r="U55" s="99">
        <f t="shared" ref="U55:V55" si="35">SUM(U53:U54)</f>
        <v>-27.799999999999997</v>
      </c>
      <c r="V55" s="98">
        <f t="shared" si="35"/>
        <v>-33.299999999999997</v>
      </c>
      <c r="W55" s="138">
        <f t="shared" si="34"/>
        <v>-152.19999999999999</v>
      </c>
      <c r="X55" s="139">
        <f>SUM(X53:X54)</f>
        <v>-51.899999999999991</v>
      </c>
      <c r="Y55" s="99">
        <f>SUM(Y53:Y54)</f>
        <v>-56.3</v>
      </c>
      <c r="Z55" s="99">
        <f>SUM(Z53:Z54)</f>
        <v>-49.5</v>
      </c>
      <c r="AA55" s="98">
        <f>SUM(AA53:AA54)</f>
        <v>-54</v>
      </c>
      <c r="AB55" s="139">
        <f t="shared" ref="AB55" si="36">SUM(AB53:AB54)</f>
        <v>-211.7</v>
      </c>
      <c r="AC55" s="170">
        <f>SUM(AC53:AC54)</f>
        <v>-53.899999999999991</v>
      </c>
      <c r="AD55" s="99">
        <f>SUM(AD53:AD54)</f>
        <v>-49.3</v>
      </c>
      <c r="AE55" s="182">
        <f>SUM(AE53:AE54)</f>
        <v>-46.900000000000006</v>
      </c>
      <c r="AF55" s="138">
        <f>SUM(AF53:AF54)</f>
        <v>-150.1</v>
      </c>
    </row>
    <row r="56" spans="1:32" s="13" customFormat="1">
      <c r="A56" s="1"/>
      <c r="B56" s="1"/>
      <c r="C56" s="48"/>
      <c r="D56" s="66"/>
      <c r="E56" s="62"/>
      <c r="F56" s="62"/>
      <c r="G56" s="62"/>
      <c r="H56" s="63"/>
      <c r="I56" s="66"/>
      <c r="J56" s="62"/>
      <c r="K56" s="62"/>
      <c r="L56" s="62"/>
      <c r="M56" s="63"/>
      <c r="N56" s="66"/>
      <c r="O56" s="62"/>
      <c r="P56" s="62"/>
      <c r="Q56" s="62"/>
      <c r="R56" s="135"/>
      <c r="S56" s="136"/>
      <c r="T56" s="95"/>
      <c r="U56" s="95"/>
      <c r="V56" s="95"/>
      <c r="W56" s="135"/>
      <c r="X56" s="136"/>
      <c r="Y56" s="95"/>
      <c r="Z56" s="95"/>
      <c r="AA56" s="95"/>
      <c r="AB56" s="136"/>
      <c r="AC56" s="136"/>
      <c r="AD56" s="95"/>
      <c r="AE56" s="176"/>
      <c r="AF56" s="135"/>
    </row>
    <row r="57" spans="1:32" s="13" customFormat="1" ht="15" collapsed="1">
      <c r="A57" s="1"/>
      <c r="B57" s="14" t="s">
        <v>48</v>
      </c>
      <c r="C57" s="23"/>
      <c r="D57" s="64">
        <v>86.5</v>
      </c>
      <c r="E57" s="62">
        <v>103.1</v>
      </c>
      <c r="F57" s="62">
        <v>45.6</v>
      </c>
      <c r="G57" s="62">
        <f>G31+G49+G53</f>
        <v>6.2999999999999616</v>
      </c>
      <c r="H57" s="63">
        <f>SUM(D57:G57)</f>
        <v>241.49999999999994</v>
      </c>
      <c r="I57" s="62">
        <f>I31+I49+I53+I51</f>
        <v>9.4000000000000234</v>
      </c>
      <c r="J57" s="62">
        <f>J31+J49+J53+J51</f>
        <v>86.800000000000011</v>
      </c>
      <c r="K57" s="62">
        <f>K31+K49+K53+K51</f>
        <v>68.600000000000023</v>
      </c>
      <c r="L57" s="62">
        <f>L31+L49+L53+L51+L50</f>
        <v>97.999999999999957</v>
      </c>
      <c r="M57" s="63">
        <f>SUM(I57:L57)</f>
        <v>262.8</v>
      </c>
      <c r="N57" s="62">
        <f>N31+N49+N53+N51</f>
        <v>121.40000000000003</v>
      </c>
      <c r="O57" s="62">
        <f>O31+O49+O53+O51</f>
        <v>150.1</v>
      </c>
      <c r="P57" s="62">
        <f>P31+P49+P53+P51</f>
        <v>135.40000000000003</v>
      </c>
      <c r="Q57" s="62">
        <v>52.2</v>
      </c>
      <c r="R57" s="79">
        <f t="shared" ref="R57:R65" si="37">SUM(N57:Q57)</f>
        <v>459.1</v>
      </c>
      <c r="S57" s="77">
        <f>S31+S49+S53+S51</f>
        <v>163.10000000000002</v>
      </c>
      <c r="T57" s="82">
        <f>T31+T49+T53+T51</f>
        <v>167.40000000000003</v>
      </c>
      <c r="U57" s="82">
        <f>U31+U49+U53+U51</f>
        <v>100.09999999999997</v>
      </c>
      <c r="V57" s="82">
        <f>V31+V49+V53+V51</f>
        <v>81.400000000000034</v>
      </c>
      <c r="W57" s="79">
        <f>SUM(S57:V57)</f>
        <v>512</v>
      </c>
      <c r="X57" s="77">
        <f>X31+X49+X53+X51</f>
        <v>157.80000000000001</v>
      </c>
      <c r="Y57" s="82">
        <f>Y31+Y49+Y53+Y51</f>
        <v>151.69999999999996</v>
      </c>
      <c r="Z57" s="82">
        <f>Z31+Z49+Z53+Z51</f>
        <v>145.10000000000002</v>
      </c>
      <c r="AA57" s="82">
        <f>AA31+AA49+AA53+AA51</f>
        <v>55.599999999999994</v>
      </c>
      <c r="AB57" s="77">
        <f>SUM(X57:AA57)</f>
        <v>510.20000000000005</v>
      </c>
      <c r="AC57" s="77">
        <f>AC31+AC49+AC53+AC51</f>
        <v>155.30000000000001</v>
      </c>
      <c r="AD57" s="82">
        <f>AD31+AD49+AD53+AD51</f>
        <v>83.39999999999992</v>
      </c>
      <c r="AE57" s="173">
        <f>AE31+AE49+AE53+AE51</f>
        <v>141.69999999999999</v>
      </c>
      <c r="AF57" s="79">
        <f>SUM(AC57:AE57)</f>
        <v>380.39999999999992</v>
      </c>
    </row>
    <row r="58" spans="1:32" s="13" customFormat="1">
      <c r="A58" s="1"/>
      <c r="B58" s="35" t="s">
        <v>12</v>
      </c>
      <c r="C58" s="22"/>
      <c r="D58" s="66"/>
      <c r="E58" s="62"/>
      <c r="F58" s="62"/>
      <c r="G58" s="62"/>
      <c r="H58" s="63"/>
      <c r="I58" s="66"/>
      <c r="J58" s="62"/>
      <c r="K58" s="62"/>
      <c r="L58" s="62"/>
      <c r="M58" s="63"/>
      <c r="N58" s="66"/>
      <c r="O58" s="62"/>
      <c r="P58" s="62"/>
      <c r="Q58" s="62"/>
      <c r="R58" s="135"/>
      <c r="S58" s="136"/>
      <c r="T58" s="95"/>
      <c r="U58" s="95"/>
      <c r="V58" s="95"/>
      <c r="W58" s="135"/>
      <c r="X58" s="136"/>
      <c r="Y58" s="95"/>
      <c r="Z58" s="95"/>
      <c r="AA58" s="95"/>
      <c r="AB58" s="136"/>
      <c r="AC58" s="136"/>
      <c r="AD58" s="95"/>
      <c r="AE58" s="176"/>
      <c r="AF58" s="135"/>
    </row>
    <row r="59" spans="1:32" s="13" customFormat="1">
      <c r="A59" s="1"/>
      <c r="B59" s="11" t="s">
        <v>42</v>
      </c>
      <c r="C59" s="22"/>
      <c r="D59" s="31">
        <f>SUM(D34:D34)</f>
        <v>-8.1</v>
      </c>
      <c r="E59" s="3">
        <f>SUM(E34:E34)</f>
        <v>-18.399999999999999</v>
      </c>
      <c r="F59" s="3">
        <f>SUM(F34:F34)</f>
        <v>19</v>
      </c>
      <c r="G59" s="3">
        <f>SUM(G34:G34)</f>
        <v>67.400000000000006</v>
      </c>
      <c r="H59" s="42">
        <f t="shared" ref="H59:H65" si="38">SUM(D59:G59)</f>
        <v>59.900000000000006</v>
      </c>
      <c r="I59" s="31">
        <f>SUM(I34:I34)</f>
        <v>64</v>
      </c>
      <c r="J59" s="3">
        <f>SUM(J34:J34)</f>
        <v>16.600000000000001</v>
      </c>
      <c r="K59" s="3">
        <f>SUM(K34:K34)</f>
        <v>36.1</v>
      </c>
      <c r="L59" s="3">
        <f>SUM(L34:L34)</f>
        <v>28.4</v>
      </c>
      <c r="M59" s="42">
        <f t="shared" ref="M59:M65" si="39">SUM(I59:L59)</f>
        <v>145.1</v>
      </c>
      <c r="N59" s="31">
        <f>SUM(N34:N34)</f>
        <v>-2.5</v>
      </c>
      <c r="O59" s="3">
        <f>SUM(O34:O34)</f>
        <v>-9.3000000000000007</v>
      </c>
      <c r="P59" s="3">
        <f>SUM(P34:P34)</f>
        <v>1.9</v>
      </c>
      <c r="Q59" s="3">
        <v>142.9</v>
      </c>
      <c r="R59" s="79">
        <f t="shared" si="37"/>
        <v>133</v>
      </c>
      <c r="S59" s="77">
        <f>SUM(S34:S34)</f>
        <v>-12.9</v>
      </c>
      <c r="T59" s="78">
        <f>SUM(T34:T34)</f>
        <v>-8.1</v>
      </c>
      <c r="U59" s="78">
        <f>SUM(U34:U34)</f>
        <v>2.5</v>
      </c>
      <c r="V59" s="78">
        <f>SUM(V34:V34)</f>
        <v>56.9</v>
      </c>
      <c r="W59" s="79">
        <f t="shared" ref="W59:W65" si="40">SUM(S59:V59)</f>
        <v>38.4</v>
      </c>
      <c r="X59" s="77">
        <f>SUM(X34:X34)</f>
        <v>0.3</v>
      </c>
      <c r="Y59" s="78">
        <f>SUM(Y34:Y34)</f>
        <v>-3.5</v>
      </c>
      <c r="Z59" s="78">
        <f>SUM(Z34:Z34)</f>
        <v>8</v>
      </c>
      <c r="AA59" s="78">
        <f>SUM(AA34:AA34)</f>
        <v>148.5</v>
      </c>
      <c r="AB59" s="77">
        <f t="shared" ref="AB59:AB65" si="41">SUM(X59:AA59)</f>
        <v>153.30000000000001</v>
      </c>
      <c r="AC59" s="77">
        <f>SUM(AC34:AC34)</f>
        <v>0.6</v>
      </c>
      <c r="AD59" s="78">
        <f>SUM(AD34:AD34)</f>
        <v>1.4</v>
      </c>
      <c r="AE59" s="178">
        <f>SUM(AE34:AE34)</f>
        <v>0.9</v>
      </c>
      <c r="AF59" s="79">
        <f t="shared" ref="AF59:AF65" si="42">SUM(AC59:AE59)</f>
        <v>2.9</v>
      </c>
    </row>
    <row r="60" spans="1:32" s="13" customFormat="1">
      <c r="A60" s="1"/>
      <c r="B60" s="11" t="s">
        <v>77</v>
      </c>
      <c r="C60" s="22"/>
      <c r="D60" s="36">
        <v>-0.2</v>
      </c>
      <c r="E60" s="3">
        <v>-0.4</v>
      </c>
      <c r="F60" s="3">
        <v>-0.3</v>
      </c>
      <c r="G60" s="3">
        <v>-0.5</v>
      </c>
      <c r="H60" s="42">
        <f t="shared" si="38"/>
        <v>-1.4000000000000001</v>
      </c>
      <c r="I60" s="36">
        <v>-0.1</v>
      </c>
      <c r="J60" s="3">
        <v>-0.1</v>
      </c>
      <c r="K60" s="3">
        <v>-0.1</v>
      </c>
      <c r="L60" s="3">
        <v>-0.2</v>
      </c>
      <c r="M60" s="42">
        <f t="shared" si="39"/>
        <v>-0.5</v>
      </c>
      <c r="N60" s="36">
        <v>-0.1</v>
      </c>
      <c r="O60" s="3">
        <v>-0.2</v>
      </c>
      <c r="P60" s="3">
        <v>-0.2</v>
      </c>
      <c r="Q60" s="3">
        <v>-0.4</v>
      </c>
      <c r="R60" s="79">
        <f t="shared" si="37"/>
        <v>-0.9</v>
      </c>
      <c r="S60" s="77">
        <v>-0.2</v>
      </c>
      <c r="T60" s="100">
        <v>-0.8</v>
      </c>
      <c r="U60" s="100">
        <v>-1.5</v>
      </c>
      <c r="V60" s="100">
        <v>-1.7</v>
      </c>
      <c r="W60" s="79">
        <f>SUM(S60:V60)</f>
        <v>-4.2</v>
      </c>
      <c r="X60" s="77">
        <v>-2.2999999999999998</v>
      </c>
      <c r="Y60" s="100">
        <v>-2.2000000000000002</v>
      </c>
      <c r="Z60" s="100">
        <v>-2.2000000000000002</v>
      </c>
      <c r="AA60" s="100">
        <v>-2.2999999999999998</v>
      </c>
      <c r="AB60" s="77">
        <f t="shared" si="41"/>
        <v>-9</v>
      </c>
      <c r="AC60" s="77">
        <v>-3</v>
      </c>
      <c r="AD60" s="100">
        <v>-2.8</v>
      </c>
      <c r="AE60" s="183">
        <v>-2.7</v>
      </c>
      <c r="AF60" s="79">
        <f t="shared" si="42"/>
        <v>-8.5</v>
      </c>
    </row>
    <row r="61" spans="1:32" s="13" customFormat="1">
      <c r="A61" s="1"/>
      <c r="B61" s="11" t="s">
        <v>39</v>
      </c>
      <c r="C61" s="22"/>
      <c r="D61" s="36">
        <v>0</v>
      </c>
      <c r="E61" s="3">
        <v>0</v>
      </c>
      <c r="F61" s="3">
        <v>0</v>
      </c>
      <c r="G61" s="3">
        <v>0</v>
      </c>
      <c r="H61" s="40">
        <v>0</v>
      </c>
      <c r="I61" s="36">
        <v>0</v>
      </c>
      <c r="J61" s="3">
        <v>0</v>
      </c>
      <c r="K61" s="3">
        <v>0</v>
      </c>
      <c r="L61" s="3">
        <v>0</v>
      </c>
      <c r="M61" s="40">
        <v>0</v>
      </c>
      <c r="N61" s="36">
        <v>0</v>
      </c>
      <c r="O61" s="3">
        <v>0</v>
      </c>
      <c r="P61" s="3">
        <v>0</v>
      </c>
      <c r="Q61" s="3">
        <v>0</v>
      </c>
      <c r="R61" s="79">
        <f t="shared" si="37"/>
        <v>0</v>
      </c>
      <c r="S61" s="77">
        <v>0</v>
      </c>
      <c r="T61" s="100">
        <v>0</v>
      </c>
      <c r="U61" s="100">
        <v>0</v>
      </c>
      <c r="V61" s="100">
        <v>0</v>
      </c>
      <c r="W61" s="79">
        <f t="shared" si="40"/>
        <v>0</v>
      </c>
      <c r="X61" s="77">
        <v>0</v>
      </c>
      <c r="Y61" s="100">
        <v>0</v>
      </c>
      <c r="Z61" s="100">
        <v>0</v>
      </c>
      <c r="AA61" s="100">
        <v>0</v>
      </c>
      <c r="AB61" s="77">
        <f t="shared" si="41"/>
        <v>0</v>
      </c>
      <c r="AC61" s="77">
        <v>0</v>
      </c>
      <c r="AD61" s="100">
        <v>0</v>
      </c>
      <c r="AE61" s="183">
        <v>0</v>
      </c>
      <c r="AF61" s="79">
        <f t="shared" si="42"/>
        <v>0</v>
      </c>
    </row>
    <row r="62" spans="1:32" s="13" customFormat="1">
      <c r="A62" s="1"/>
      <c r="B62" s="11" t="str">
        <f>B35</f>
        <v>Restructuring expenses</v>
      </c>
      <c r="C62" s="22"/>
      <c r="D62" s="31">
        <v>0</v>
      </c>
      <c r="E62" s="3">
        <v>0</v>
      </c>
      <c r="F62" s="3">
        <v>0</v>
      </c>
      <c r="G62" s="3">
        <f>G35</f>
        <v>0</v>
      </c>
      <c r="H62" s="40">
        <f t="shared" ref="H62" si="43">SUM(D62:G62)</f>
        <v>0</v>
      </c>
      <c r="I62" s="31">
        <f>I35</f>
        <v>11.1</v>
      </c>
      <c r="J62" s="3">
        <f>J35</f>
        <v>0</v>
      </c>
      <c r="K62" s="3">
        <f>K35</f>
        <v>0</v>
      </c>
      <c r="L62" s="3">
        <f>L35</f>
        <v>0</v>
      </c>
      <c r="M62" s="40">
        <f t="shared" si="39"/>
        <v>11.1</v>
      </c>
      <c r="N62" s="31">
        <f>N35</f>
        <v>0</v>
      </c>
      <c r="O62" s="3">
        <f>O35</f>
        <v>0</v>
      </c>
      <c r="P62" s="3">
        <f>P35</f>
        <v>0</v>
      </c>
      <c r="Q62" s="3">
        <v>0</v>
      </c>
      <c r="R62" s="79">
        <f t="shared" si="37"/>
        <v>0</v>
      </c>
      <c r="S62" s="77">
        <v>0</v>
      </c>
      <c r="T62" s="78">
        <v>0</v>
      </c>
      <c r="U62" s="78">
        <v>0</v>
      </c>
      <c r="V62" s="78">
        <v>0</v>
      </c>
      <c r="W62" s="79">
        <f t="shared" si="40"/>
        <v>0</v>
      </c>
      <c r="X62" s="77">
        <v>0</v>
      </c>
      <c r="Y62" s="78">
        <v>0</v>
      </c>
      <c r="Z62" s="78">
        <v>0</v>
      </c>
      <c r="AA62" s="78">
        <v>0</v>
      </c>
      <c r="AB62" s="77">
        <f t="shared" si="41"/>
        <v>0</v>
      </c>
      <c r="AC62" s="77">
        <v>0</v>
      </c>
      <c r="AD62" s="78">
        <v>57.3</v>
      </c>
      <c r="AE62" s="178">
        <v>0</v>
      </c>
      <c r="AF62" s="79">
        <f t="shared" si="42"/>
        <v>57.3</v>
      </c>
    </row>
    <row r="63" spans="1:32" s="13" customFormat="1">
      <c r="A63" s="1"/>
      <c r="B63" s="11" t="s">
        <v>27</v>
      </c>
      <c r="C63" s="22"/>
      <c r="D63" s="31">
        <v>0</v>
      </c>
      <c r="E63" s="3">
        <v>0</v>
      </c>
      <c r="F63" s="3">
        <v>0</v>
      </c>
      <c r="G63" s="3">
        <f>G36</f>
        <v>84.4</v>
      </c>
      <c r="H63" s="40">
        <f t="shared" si="38"/>
        <v>84.4</v>
      </c>
      <c r="I63" s="31">
        <v>0</v>
      </c>
      <c r="J63" s="3">
        <f>J36</f>
        <v>0</v>
      </c>
      <c r="K63" s="3">
        <f>K36</f>
        <v>0</v>
      </c>
      <c r="L63" s="3">
        <f>L36</f>
        <v>0</v>
      </c>
      <c r="M63" s="40">
        <f t="shared" si="39"/>
        <v>0</v>
      </c>
      <c r="N63" s="31">
        <v>0</v>
      </c>
      <c r="O63" s="3">
        <f>O36</f>
        <v>0</v>
      </c>
      <c r="P63" s="3">
        <f>P36</f>
        <v>0</v>
      </c>
      <c r="Q63" s="3">
        <v>0</v>
      </c>
      <c r="R63" s="79">
        <f t="shared" si="37"/>
        <v>0</v>
      </c>
      <c r="S63" s="77">
        <v>0</v>
      </c>
      <c r="T63" s="78">
        <v>0</v>
      </c>
      <c r="U63" s="78">
        <v>0</v>
      </c>
      <c r="V63" s="78">
        <v>0</v>
      </c>
      <c r="W63" s="79">
        <f t="shared" si="40"/>
        <v>0</v>
      </c>
      <c r="X63" s="77">
        <v>0</v>
      </c>
      <c r="Y63" s="78">
        <f t="shared" ref="Y63:AA64" si="44">Y36</f>
        <v>0</v>
      </c>
      <c r="Z63" s="78">
        <f t="shared" si="44"/>
        <v>0</v>
      </c>
      <c r="AA63" s="78">
        <f t="shared" si="44"/>
        <v>0</v>
      </c>
      <c r="AB63" s="77">
        <f t="shared" si="41"/>
        <v>0</v>
      </c>
      <c r="AC63" s="77">
        <v>0</v>
      </c>
      <c r="AD63" s="78">
        <v>0</v>
      </c>
      <c r="AE63" s="178">
        <v>0</v>
      </c>
      <c r="AF63" s="79">
        <f t="shared" si="42"/>
        <v>0</v>
      </c>
    </row>
    <row r="64" spans="1:32" s="13" customFormat="1">
      <c r="A64" s="1"/>
      <c r="B64" s="11" t="s">
        <v>69</v>
      </c>
      <c r="C64" s="22"/>
      <c r="D64" s="31">
        <v>0</v>
      </c>
      <c r="E64" s="3">
        <v>0</v>
      </c>
      <c r="F64" s="3">
        <v>0</v>
      </c>
      <c r="G64" s="3">
        <v>0</v>
      </c>
      <c r="H64" s="40">
        <f t="shared" si="38"/>
        <v>0</v>
      </c>
      <c r="I64" s="31">
        <v>0</v>
      </c>
      <c r="J64" s="3">
        <v>0</v>
      </c>
      <c r="K64" s="3">
        <v>0</v>
      </c>
      <c r="L64" s="3">
        <v>0</v>
      </c>
      <c r="M64" s="40">
        <f t="shared" si="39"/>
        <v>0</v>
      </c>
      <c r="N64" s="31">
        <v>0</v>
      </c>
      <c r="O64" s="3">
        <v>0</v>
      </c>
      <c r="P64" s="3">
        <v>0</v>
      </c>
      <c r="Q64" s="3">
        <v>0</v>
      </c>
      <c r="R64" s="79">
        <f t="shared" si="37"/>
        <v>0</v>
      </c>
      <c r="S64" s="77">
        <v>0</v>
      </c>
      <c r="T64" s="78">
        <v>0</v>
      </c>
      <c r="U64" s="78">
        <v>0</v>
      </c>
      <c r="V64" s="78">
        <v>0</v>
      </c>
      <c r="W64" s="79">
        <f t="shared" si="40"/>
        <v>0</v>
      </c>
      <c r="X64" s="77">
        <v>0</v>
      </c>
      <c r="Y64" s="78">
        <f t="shared" si="44"/>
        <v>20.100000000000001</v>
      </c>
      <c r="Z64" s="78">
        <f t="shared" si="44"/>
        <v>0</v>
      </c>
      <c r="AA64" s="78">
        <f t="shared" si="44"/>
        <v>0</v>
      </c>
      <c r="AB64" s="77">
        <f t="shared" si="41"/>
        <v>20.100000000000001</v>
      </c>
      <c r="AC64" s="77">
        <v>0</v>
      </c>
      <c r="AD64" s="78">
        <v>0</v>
      </c>
      <c r="AE64" s="178">
        <v>0</v>
      </c>
      <c r="AF64" s="79">
        <f t="shared" si="42"/>
        <v>0</v>
      </c>
    </row>
    <row r="65" spans="1:32" s="13" customFormat="1" ht="15">
      <c r="A65" s="8"/>
      <c r="B65" s="21" t="s">
        <v>79</v>
      </c>
      <c r="C65" s="161">
        <v>-8</v>
      </c>
      <c r="D65" s="75">
        <f>D54</f>
        <v>12</v>
      </c>
      <c r="E65" s="70">
        <f>E54</f>
        <v>14.3</v>
      </c>
      <c r="F65" s="70">
        <f>F54</f>
        <v>13.1</v>
      </c>
      <c r="G65" s="38">
        <f>G54</f>
        <v>-71</v>
      </c>
      <c r="H65" s="41">
        <f t="shared" si="38"/>
        <v>-31.6</v>
      </c>
      <c r="I65" s="75">
        <f>I54</f>
        <v>4.9000000000000004</v>
      </c>
      <c r="J65" s="38">
        <f>J54</f>
        <v>17.2</v>
      </c>
      <c r="K65" s="38">
        <f>K54</f>
        <v>18.7</v>
      </c>
      <c r="L65" s="38">
        <f>L54</f>
        <v>-1.3</v>
      </c>
      <c r="M65" s="57">
        <f t="shared" si="39"/>
        <v>39.5</v>
      </c>
      <c r="N65" s="75">
        <f>N54</f>
        <v>15.4</v>
      </c>
      <c r="O65" s="38">
        <f>O54</f>
        <v>14.3</v>
      </c>
      <c r="P65" s="38">
        <f>P54</f>
        <v>17</v>
      </c>
      <c r="Q65" s="38">
        <v>-17.200000000000003</v>
      </c>
      <c r="R65" s="137">
        <f t="shared" si="37"/>
        <v>29.5</v>
      </c>
      <c r="S65" s="84">
        <f>S54</f>
        <v>4.3</v>
      </c>
      <c r="T65" s="101">
        <f>T54</f>
        <v>17.3</v>
      </c>
      <c r="U65" s="101">
        <f>U54</f>
        <v>28.1</v>
      </c>
      <c r="V65" s="101">
        <f>V54</f>
        <v>9.6</v>
      </c>
      <c r="W65" s="137">
        <f t="shared" si="40"/>
        <v>59.300000000000004</v>
      </c>
      <c r="X65" s="84">
        <f>X54</f>
        <v>18.7</v>
      </c>
      <c r="Y65" s="101">
        <f>Y54</f>
        <v>12.8</v>
      </c>
      <c r="Z65" s="101">
        <f>Z54</f>
        <v>29</v>
      </c>
      <c r="AA65" s="155">
        <f>AA54</f>
        <v>-27.6</v>
      </c>
      <c r="AB65" s="84">
        <f t="shared" si="41"/>
        <v>32.9</v>
      </c>
      <c r="AC65" s="77">
        <f>AC54</f>
        <v>24.7</v>
      </c>
      <c r="AD65" s="101">
        <v>17.7</v>
      </c>
      <c r="AE65" s="184">
        <v>13.7</v>
      </c>
      <c r="AF65" s="137">
        <f t="shared" si="42"/>
        <v>56.099999999999994</v>
      </c>
    </row>
    <row r="66" spans="1:32" s="13" customFormat="1" ht="15">
      <c r="A66" s="1"/>
      <c r="B66" s="43" t="s">
        <v>43</v>
      </c>
      <c r="C66" s="17">
        <v>-9</v>
      </c>
      <c r="D66" s="64">
        <f t="shared" ref="D66:AB66" si="45">SUM(D57:D65)</f>
        <v>90.2</v>
      </c>
      <c r="E66" s="62">
        <f t="shared" si="45"/>
        <v>98.59999999999998</v>
      </c>
      <c r="F66" s="62">
        <f t="shared" si="45"/>
        <v>77.399999999999991</v>
      </c>
      <c r="G66" s="62">
        <f t="shared" si="45"/>
        <v>86.599999999999966</v>
      </c>
      <c r="H66" s="63">
        <f t="shared" si="45"/>
        <v>352.79999999999995</v>
      </c>
      <c r="I66" s="64">
        <f t="shared" si="45"/>
        <v>89.300000000000026</v>
      </c>
      <c r="J66" s="62">
        <f t="shared" si="45"/>
        <v>120.50000000000001</v>
      </c>
      <c r="K66" s="62">
        <f t="shared" si="45"/>
        <v>123.30000000000003</v>
      </c>
      <c r="L66" s="62">
        <f t="shared" si="45"/>
        <v>124.89999999999995</v>
      </c>
      <c r="M66" s="63">
        <f t="shared" si="45"/>
        <v>458</v>
      </c>
      <c r="N66" s="64">
        <f t="shared" si="45"/>
        <v>134.20000000000005</v>
      </c>
      <c r="O66" s="62">
        <f t="shared" si="45"/>
        <v>154.9</v>
      </c>
      <c r="P66" s="62">
        <f t="shared" si="45"/>
        <v>154.10000000000005</v>
      </c>
      <c r="Q66" s="62">
        <f t="shared" si="45"/>
        <v>177.5</v>
      </c>
      <c r="R66" s="83">
        <f t="shared" si="45"/>
        <v>620.70000000000005</v>
      </c>
      <c r="S66" s="81">
        <f t="shared" si="45"/>
        <v>154.30000000000004</v>
      </c>
      <c r="T66" s="82">
        <f t="shared" si="45"/>
        <v>175.80000000000004</v>
      </c>
      <c r="U66" s="82">
        <f t="shared" si="45"/>
        <v>129.19999999999996</v>
      </c>
      <c r="V66" s="82">
        <f t="shared" si="45"/>
        <v>146.20000000000005</v>
      </c>
      <c r="W66" s="83">
        <f t="shared" si="45"/>
        <v>605.49999999999989</v>
      </c>
      <c r="X66" s="81">
        <f t="shared" si="45"/>
        <v>174.5</v>
      </c>
      <c r="Y66" s="82">
        <f t="shared" si="45"/>
        <v>178.89999999999998</v>
      </c>
      <c r="Z66" s="82">
        <f t="shared" ref="Z66" si="46">SUM(Z57:Z65)</f>
        <v>179.90000000000003</v>
      </c>
      <c r="AA66" s="82">
        <f t="shared" ref="AA66" si="47">SUM(AA57:AA65)</f>
        <v>174.2</v>
      </c>
      <c r="AB66" s="81">
        <f t="shared" si="45"/>
        <v>707.5</v>
      </c>
      <c r="AC66" s="168">
        <f t="shared" ref="AC66:AF66" si="48">SUM(AC57:AC65)</f>
        <v>177.6</v>
      </c>
      <c r="AD66" s="82">
        <f t="shared" si="48"/>
        <v>156.99999999999991</v>
      </c>
      <c r="AE66" s="173">
        <f t="shared" ref="AE66" si="49">SUM(AE57:AE65)</f>
        <v>153.6</v>
      </c>
      <c r="AF66" s="83">
        <f t="shared" si="48"/>
        <v>488.19999999999993</v>
      </c>
    </row>
    <row r="67" spans="1:32" s="13" customFormat="1" ht="15">
      <c r="A67" s="1"/>
      <c r="B67" s="43"/>
      <c r="C67" s="17"/>
      <c r="D67" s="64"/>
      <c r="E67" s="62"/>
      <c r="F67" s="62"/>
      <c r="G67" s="62"/>
      <c r="H67" s="63"/>
      <c r="I67" s="64"/>
      <c r="J67" s="62"/>
      <c r="K67" s="62"/>
      <c r="L67" s="62"/>
      <c r="M67" s="63"/>
      <c r="N67" s="64"/>
      <c r="O67" s="62"/>
      <c r="P67" s="62"/>
      <c r="Q67" s="62"/>
      <c r="R67" s="83"/>
      <c r="S67" s="81"/>
      <c r="T67" s="82"/>
      <c r="U67" s="82"/>
      <c r="V67" s="82"/>
      <c r="W67" s="83"/>
      <c r="X67" s="81"/>
      <c r="Y67" s="82"/>
      <c r="Z67" s="82"/>
      <c r="AA67" s="82"/>
      <c r="AB67" s="81"/>
      <c r="AC67" s="81"/>
      <c r="AD67" s="82"/>
      <c r="AE67" s="173"/>
      <c r="AF67" s="83"/>
    </row>
    <row r="68" spans="1:32" s="13" customFormat="1" ht="15">
      <c r="A68" s="1"/>
      <c r="B68" s="86" t="s">
        <v>82</v>
      </c>
      <c r="C68" s="17">
        <v>-10</v>
      </c>
      <c r="D68" s="64">
        <v>140.19999999999999</v>
      </c>
      <c r="E68" s="62">
        <f>251.8-D68</f>
        <v>111.60000000000002</v>
      </c>
      <c r="F68" s="62">
        <f>393.4-D68-E68</f>
        <v>141.59999999999997</v>
      </c>
      <c r="G68" s="62">
        <f>451.2-SUM(D68:F68)</f>
        <v>57.800000000000011</v>
      </c>
      <c r="H68" s="40">
        <f t="shared" ref="H68:H70" si="50">SUM(D68:G68)</f>
        <v>451.2</v>
      </c>
      <c r="I68" s="64">
        <v>189.2</v>
      </c>
      <c r="J68" s="62">
        <f>416.8-I68</f>
        <v>227.60000000000002</v>
      </c>
      <c r="K68" s="62">
        <f>678.4-I68-J68</f>
        <v>261.59999999999997</v>
      </c>
      <c r="L68" s="62">
        <f>786.9-SUM(I68:K68)</f>
        <v>108.5</v>
      </c>
      <c r="M68" s="40">
        <f t="shared" ref="M68:M69" si="51">SUM(I68:L68)</f>
        <v>786.9</v>
      </c>
      <c r="N68" s="64">
        <v>184.1</v>
      </c>
      <c r="O68" s="3">
        <f>357.5-N68</f>
        <v>173.4</v>
      </c>
      <c r="P68" s="3">
        <f>553.3-N68-O68</f>
        <v>195.79999999999993</v>
      </c>
      <c r="Q68" s="3">
        <v>203.90000000000009</v>
      </c>
      <c r="R68" s="79">
        <f t="shared" ref="R68:R70" si="52">SUM(N68:Q68)</f>
        <v>757.2</v>
      </c>
      <c r="S68" s="77">
        <v>153.6</v>
      </c>
      <c r="T68" s="82">
        <v>111</v>
      </c>
      <c r="U68" s="82">
        <v>167.5</v>
      </c>
      <c r="V68" s="82">
        <v>175.5</v>
      </c>
      <c r="W68" s="79">
        <f>SUM(S68:V68)</f>
        <v>607.6</v>
      </c>
      <c r="X68" s="77">
        <v>252.3</v>
      </c>
      <c r="Y68" s="82">
        <v>206.8</v>
      </c>
      <c r="Z68" s="82">
        <v>290.39999999999998</v>
      </c>
      <c r="AA68" s="82">
        <v>164.7</v>
      </c>
      <c r="AB68" s="77">
        <f>SUM(X68:AA68)</f>
        <v>914.2</v>
      </c>
      <c r="AC68" s="77">
        <v>185.1</v>
      </c>
      <c r="AD68" s="82">
        <v>179.2</v>
      </c>
      <c r="AE68" s="173">
        <v>293.10000000000002</v>
      </c>
      <c r="AF68" s="79">
        <f t="shared" ref="AF68:AF70" si="53">SUM(AC68:AE68)</f>
        <v>657.4</v>
      </c>
    </row>
    <row r="69" spans="1:32" s="13" customFormat="1" ht="15">
      <c r="A69" s="1"/>
      <c r="B69" s="86" t="s">
        <v>46</v>
      </c>
      <c r="C69" s="17">
        <v>-10</v>
      </c>
      <c r="D69" s="36">
        <v>-43.3</v>
      </c>
      <c r="E69" s="3">
        <f>-177.8-D69</f>
        <v>-134.5</v>
      </c>
      <c r="F69" s="3">
        <f>-204.3-D69-E69</f>
        <v>-26.5</v>
      </c>
      <c r="G69" s="3">
        <f>-203.8-SUM(D69:F69)</f>
        <v>0.5</v>
      </c>
      <c r="H69" s="40">
        <f t="shared" si="50"/>
        <v>-203.8</v>
      </c>
      <c r="I69" s="36">
        <v>-6.3</v>
      </c>
      <c r="J69" s="3">
        <f>-25.4-I69</f>
        <v>-19.099999999999998</v>
      </c>
      <c r="K69" s="3">
        <f>-85.1-I69-J69</f>
        <v>-59.7</v>
      </c>
      <c r="L69" s="3">
        <f>-120.4-SUM(I69:K69)</f>
        <v>-35.300000000000011</v>
      </c>
      <c r="M69" s="40">
        <f t="shared" si="51"/>
        <v>-120.4</v>
      </c>
      <c r="N69" s="36">
        <v>-43.9</v>
      </c>
      <c r="O69" s="3">
        <f>-82.7-N69</f>
        <v>-38.800000000000004</v>
      </c>
      <c r="P69" s="3">
        <f>-171.4-N69-O69</f>
        <v>-88.699999999999989</v>
      </c>
      <c r="Q69" s="3">
        <v>-176.8</v>
      </c>
      <c r="R69" s="79">
        <f t="shared" si="52"/>
        <v>-348.2</v>
      </c>
      <c r="S69" s="77">
        <v>-215.8</v>
      </c>
      <c r="T69" s="100">
        <v>-159</v>
      </c>
      <c r="U69" s="100">
        <v>-142.6</v>
      </c>
      <c r="V69" s="100">
        <v>-142.69999999999999</v>
      </c>
      <c r="W69" s="79">
        <f>SUM(S69:V69)</f>
        <v>-660.09999999999991</v>
      </c>
      <c r="X69" s="77">
        <v>-149.5</v>
      </c>
      <c r="Y69" s="100">
        <v>-99.8</v>
      </c>
      <c r="Z69" s="100">
        <v>-100.7</v>
      </c>
      <c r="AA69" s="100">
        <v>-120.5</v>
      </c>
      <c r="AB69" s="77">
        <f>SUM(X69:AA69)</f>
        <v>-470.5</v>
      </c>
      <c r="AC69" s="77">
        <v>-139.80000000000001</v>
      </c>
      <c r="AD69" s="100">
        <v>-101.6</v>
      </c>
      <c r="AE69" s="183">
        <v>-111.7</v>
      </c>
      <c r="AF69" s="79">
        <f t="shared" si="53"/>
        <v>-353.1</v>
      </c>
    </row>
    <row r="70" spans="1:32" s="13" customFormat="1" ht="15">
      <c r="A70" s="8"/>
      <c r="B70" s="87" t="s">
        <v>81</v>
      </c>
      <c r="C70" s="161">
        <v>-10</v>
      </c>
      <c r="D70" s="31">
        <v>-80.099999999999994</v>
      </c>
      <c r="E70" s="38">
        <f>-54.1-D70</f>
        <v>25.999999999999993</v>
      </c>
      <c r="F70" s="38">
        <f>-126.1-D70-E70</f>
        <v>-72</v>
      </c>
      <c r="G70" s="38">
        <f>-179-SUM(D70:F70)</f>
        <v>-52.900000000000006</v>
      </c>
      <c r="H70" s="57">
        <f t="shared" si="50"/>
        <v>-179</v>
      </c>
      <c r="I70" s="31">
        <v>-130.1</v>
      </c>
      <c r="J70" s="38">
        <f>-130.4-I70</f>
        <v>-0.30000000000001137</v>
      </c>
      <c r="K70" s="38">
        <f>-130.6-I70-J70</f>
        <v>-0.19999999999998863</v>
      </c>
      <c r="L70" s="38">
        <f>-540.2-SUM(I70:K70)</f>
        <v>-409.6</v>
      </c>
      <c r="M70" s="57">
        <f t="shared" ref="M70" si="54">SUM(I70:L70)</f>
        <v>-540.20000000000005</v>
      </c>
      <c r="N70" s="31">
        <v>-240</v>
      </c>
      <c r="O70" s="38">
        <f>-313.1-N70</f>
        <v>-73.100000000000023</v>
      </c>
      <c r="P70" s="38">
        <f>-417.3-N70-O70</f>
        <v>-104.19999999999999</v>
      </c>
      <c r="Q70" s="38">
        <v>-32.300000000000011</v>
      </c>
      <c r="R70" s="137">
        <f t="shared" si="52"/>
        <v>-449.6</v>
      </c>
      <c r="S70" s="77">
        <v>8.9</v>
      </c>
      <c r="T70" s="78">
        <v>-33.1</v>
      </c>
      <c r="U70" s="78">
        <v>-13.1</v>
      </c>
      <c r="V70" s="78">
        <v>11.9</v>
      </c>
      <c r="W70" s="137">
        <f>SUM(S70:V70)</f>
        <v>-25.400000000000006</v>
      </c>
      <c r="X70" s="77">
        <v>-129.19999999999999</v>
      </c>
      <c r="Y70" s="78">
        <v>-83.7</v>
      </c>
      <c r="Z70" s="78">
        <v>80</v>
      </c>
      <c r="AA70" s="78">
        <v>-77.2</v>
      </c>
      <c r="AB70" s="84">
        <f>SUM(X70:AA70)</f>
        <v>-210.09999999999997</v>
      </c>
      <c r="AC70" s="77">
        <v>-77.400000000000006</v>
      </c>
      <c r="AD70" s="78">
        <v>-79.099999999999994</v>
      </c>
      <c r="AE70" s="178">
        <v>-7.2</v>
      </c>
      <c r="AF70" s="137">
        <f t="shared" si="53"/>
        <v>-163.69999999999999</v>
      </c>
    </row>
    <row r="71" spans="1:32" s="13" customFormat="1" ht="15">
      <c r="A71" s="1"/>
      <c r="B71" s="2"/>
      <c r="C71" s="37"/>
      <c r="D71" s="68"/>
      <c r="E71" s="62"/>
      <c r="F71" s="62"/>
      <c r="G71" s="62"/>
      <c r="H71" s="63"/>
      <c r="I71" s="68"/>
      <c r="J71" s="62"/>
      <c r="K71" s="62"/>
      <c r="L71" s="62"/>
      <c r="M71" s="63"/>
      <c r="N71" s="68"/>
      <c r="O71" s="62"/>
      <c r="P71" s="62"/>
      <c r="Q71" s="62"/>
      <c r="R71" s="126"/>
      <c r="S71" s="127"/>
      <c r="T71" s="91"/>
      <c r="U71" s="91"/>
      <c r="V71" s="91"/>
      <c r="W71" s="126"/>
      <c r="X71" s="127"/>
      <c r="Y71" s="91"/>
      <c r="Z71" s="91"/>
      <c r="AA71" s="91"/>
      <c r="AB71" s="127"/>
      <c r="AC71" s="127"/>
      <c r="AD71" s="91"/>
      <c r="AE71" s="185"/>
      <c r="AF71" s="126"/>
    </row>
    <row r="72" spans="1:32" s="13" customFormat="1" ht="15">
      <c r="A72" s="1"/>
      <c r="B72" s="20" t="s">
        <v>16</v>
      </c>
      <c r="C72" s="17"/>
      <c r="D72" s="31">
        <v>0</v>
      </c>
      <c r="E72" s="9">
        <v>0.26</v>
      </c>
      <c r="F72" s="9">
        <v>0.1</v>
      </c>
      <c r="G72" s="9">
        <v>0</v>
      </c>
      <c r="H72" s="59">
        <f>SUM(D72:G72)</f>
        <v>0.36</v>
      </c>
      <c r="I72" s="31">
        <v>0</v>
      </c>
      <c r="J72" s="9">
        <v>0</v>
      </c>
      <c r="K72" s="9">
        <v>0</v>
      </c>
      <c r="L72" s="9">
        <v>0</v>
      </c>
      <c r="M72" s="59">
        <f>SUM(I72:L72)</f>
        <v>0</v>
      </c>
      <c r="N72" s="9">
        <v>0.7</v>
      </c>
      <c r="O72" s="9">
        <v>0</v>
      </c>
      <c r="P72" s="89">
        <v>0.4</v>
      </c>
      <c r="Q72" s="89"/>
      <c r="R72" s="145">
        <f>SUM(N72:P72)</f>
        <v>1.1000000000000001</v>
      </c>
      <c r="S72" s="146">
        <v>0</v>
      </c>
      <c r="T72" s="89">
        <v>0.3</v>
      </c>
      <c r="U72" s="89">
        <v>0</v>
      </c>
      <c r="V72" s="89">
        <v>0</v>
      </c>
      <c r="W72" s="145">
        <f>SUM(S72:V72)</f>
        <v>0.3</v>
      </c>
      <c r="X72" s="146">
        <v>0</v>
      </c>
      <c r="Y72" s="89">
        <v>0</v>
      </c>
      <c r="Z72" s="89">
        <v>0</v>
      </c>
      <c r="AA72" s="89">
        <v>0</v>
      </c>
      <c r="AB72" s="146">
        <f>SUM(X72:AA72)</f>
        <v>0</v>
      </c>
      <c r="AC72" s="146">
        <v>0</v>
      </c>
      <c r="AD72" s="89">
        <v>0</v>
      </c>
      <c r="AE72" s="186">
        <v>0</v>
      </c>
      <c r="AF72" s="145">
        <f>SUM(AA72:AD72)</f>
        <v>0</v>
      </c>
    </row>
    <row r="73" spans="1:32" s="13" customFormat="1" ht="15">
      <c r="A73" s="1"/>
      <c r="B73" s="118" t="s">
        <v>56</v>
      </c>
      <c r="C73" s="17"/>
      <c r="D73" s="51">
        <v>442270334</v>
      </c>
      <c r="E73" s="50">
        <v>442699727</v>
      </c>
      <c r="F73" s="50">
        <v>443000471</v>
      </c>
      <c r="G73" s="50">
        <v>443144740</v>
      </c>
      <c r="H73" s="52">
        <v>443144740</v>
      </c>
      <c r="I73" s="51">
        <v>443154639</v>
      </c>
      <c r="J73" s="50">
        <v>443936919</v>
      </c>
      <c r="K73" s="50">
        <v>444167489</v>
      </c>
      <c r="L73" s="50">
        <v>444288874</v>
      </c>
      <c r="M73" s="52">
        <v>444288874</v>
      </c>
      <c r="N73" s="50">
        <v>444366491</v>
      </c>
      <c r="O73" s="50">
        <v>445127460</v>
      </c>
      <c r="P73" s="114">
        <v>445343762</v>
      </c>
      <c r="Q73" s="114">
        <v>445348933</v>
      </c>
      <c r="R73" s="147">
        <v>445348933</v>
      </c>
      <c r="S73" s="148">
        <v>445431671</v>
      </c>
      <c r="T73" s="114">
        <v>445654922</v>
      </c>
      <c r="U73" s="114">
        <v>444246402</v>
      </c>
      <c r="V73" s="114">
        <v>442056296</v>
      </c>
      <c r="W73" s="147">
        <f>V73</f>
        <v>442056296</v>
      </c>
      <c r="X73" s="148">
        <v>440122249</v>
      </c>
      <c r="Y73" s="114">
        <v>437772838</v>
      </c>
      <c r="Z73" s="114">
        <v>435686754</v>
      </c>
      <c r="AA73" s="114">
        <v>433784634</v>
      </c>
      <c r="AB73" s="148">
        <f>AA73</f>
        <v>433784634</v>
      </c>
      <c r="AC73" s="148">
        <v>431413515</v>
      </c>
      <c r="AD73" s="114">
        <v>429439842</v>
      </c>
      <c r="AE73" s="152">
        <v>429787099</v>
      </c>
      <c r="AF73" s="147">
        <f>AE73</f>
        <v>429787099</v>
      </c>
    </row>
    <row r="74" spans="1:32" s="13" customFormat="1" ht="15">
      <c r="A74" s="1"/>
      <c r="B74" s="118" t="s">
        <v>55</v>
      </c>
      <c r="C74" s="17"/>
      <c r="D74" s="31">
        <v>0</v>
      </c>
      <c r="E74" s="9">
        <v>0</v>
      </c>
      <c r="F74" s="9">
        <v>0</v>
      </c>
      <c r="G74" s="9">
        <v>0</v>
      </c>
      <c r="H74" s="59">
        <v>0</v>
      </c>
      <c r="I74" s="31">
        <v>0</v>
      </c>
      <c r="J74" s="9">
        <v>0</v>
      </c>
      <c r="K74" s="9">
        <v>0</v>
      </c>
      <c r="L74" s="9">
        <v>0</v>
      </c>
      <c r="M74" s="59">
        <v>0</v>
      </c>
      <c r="N74" s="9">
        <v>0</v>
      </c>
      <c r="O74" s="9">
        <v>0</v>
      </c>
      <c r="P74" s="89">
        <v>0</v>
      </c>
      <c r="Q74" s="89">
        <v>0</v>
      </c>
      <c r="R74" s="145">
        <v>0</v>
      </c>
      <c r="S74" s="146">
        <v>0</v>
      </c>
      <c r="T74" s="89">
        <v>0</v>
      </c>
      <c r="U74" s="114">
        <v>1611572</v>
      </c>
      <c r="V74" s="114">
        <v>2221816</v>
      </c>
      <c r="W74" s="147">
        <f>SUM(S74:V74)</f>
        <v>3833388</v>
      </c>
      <c r="X74" s="148">
        <v>1940989</v>
      </c>
      <c r="Y74" s="114">
        <v>2456379</v>
      </c>
      <c r="Z74" s="114">
        <v>2336000</v>
      </c>
      <c r="AA74" s="152">
        <v>1906403</v>
      </c>
      <c r="AB74" s="114">
        <f>SUM(X74:AA74)</f>
        <v>8639771</v>
      </c>
      <c r="AC74" s="148">
        <v>2387600</v>
      </c>
      <c r="AD74" s="114">
        <v>2090066</v>
      </c>
      <c r="AE74" s="152">
        <v>0</v>
      </c>
      <c r="AF74" s="147">
        <f>SUM(AC74:AE74)</f>
        <v>4477666</v>
      </c>
    </row>
    <row r="75" spans="1:32" s="13" customFormat="1" ht="15">
      <c r="A75" s="1"/>
      <c r="B75" s="118" t="s">
        <v>60</v>
      </c>
      <c r="C75" s="17"/>
      <c r="D75" s="31">
        <v>0</v>
      </c>
      <c r="E75" s="9">
        <v>0</v>
      </c>
      <c r="F75" s="9">
        <v>0</v>
      </c>
      <c r="G75" s="9">
        <v>0</v>
      </c>
      <c r="H75" s="59">
        <v>0</v>
      </c>
      <c r="I75" s="31">
        <v>0</v>
      </c>
      <c r="J75" s="9">
        <v>0</v>
      </c>
      <c r="K75" s="9">
        <v>0</v>
      </c>
      <c r="L75" s="9">
        <v>0</v>
      </c>
      <c r="M75" s="59">
        <v>0</v>
      </c>
      <c r="N75" s="9">
        <v>0</v>
      </c>
      <c r="O75" s="9">
        <v>0</v>
      </c>
      <c r="P75" s="89">
        <v>0</v>
      </c>
      <c r="Q75" s="89">
        <v>0</v>
      </c>
      <c r="R75" s="145">
        <v>0</v>
      </c>
      <c r="S75" s="146">
        <v>0</v>
      </c>
      <c r="T75" s="89">
        <v>0</v>
      </c>
      <c r="U75" s="78">
        <v>31.2</v>
      </c>
      <c r="V75" s="78">
        <v>47.2</v>
      </c>
      <c r="W75" s="79">
        <f>SUM(S75:V75)</f>
        <v>78.400000000000006</v>
      </c>
      <c r="X75" s="78">
        <v>49</v>
      </c>
      <c r="Y75" s="78">
        <v>72.3</v>
      </c>
      <c r="Z75" s="78">
        <v>75</v>
      </c>
      <c r="AA75" s="78">
        <v>75.099999999999994</v>
      </c>
      <c r="AB75" s="77">
        <f>SUM(X75:AA75)</f>
        <v>271.39999999999998</v>
      </c>
      <c r="AC75" s="77">
        <v>75</v>
      </c>
      <c r="AD75" s="78">
        <v>74.900000000000006</v>
      </c>
      <c r="AE75" s="178">
        <v>0</v>
      </c>
      <c r="AF75" s="79">
        <f>SUM(AC75:AE75)</f>
        <v>149.9</v>
      </c>
    </row>
    <row r="76" spans="1:32" s="13" customFormat="1" ht="15">
      <c r="A76" s="8"/>
      <c r="B76" s="119"/>
      <c r="C76" s="18"/>
      <c r="D76" s="69"/>
      <c r="E76" s="70"/>
      <c r="F76" s="70"/>
      <c r="G76" s="70"/>
      <c r="H76" s="71"/>
      <c r="I76" s="69"/>
      <c r="J76" s="70"/>
      <c r="K76" s="70"/>
      <c r="L76" s="70"/>
      <c r="M76" s="71"/>
      <c r="N76" s="69"/>
      <c r="O76" s="70"/>
      <c r="P76" s="70"/>
      <c r="Q76" s="70"/>
      <c r="R76" s="149"/>
      <c r="S76" s="150"/>
      <c r="T76" s="102"/>
      <c r="U76" s="102"/>
      <c r="V76" s="102"/>
      <c r="W76" s="149"/>
      <c r="X76" s="150"/>
      <c r="Y76" s="102"/>
      <c r="Z76" s="102"/>
      <c r="AA76" s="102"/>
      <c r="AB76" s="150"/>
      <c r="AC76" s="171"/>
      <c r="AD76" s="102"/>
      <c r="AE76" s="187"/>
      <c r="AF76" s="149"/>
    </row>
    <row r="77" spans="1:32" ht="15">
      <c r="A77" s="112"/>
      <c r="B77" s="120"/>
      <c r="C77" s="103"/>
      <c r="D77" s="104"/>
      <c r="E77" s="104"/>
      <c r="F77" s="104"/>
      <c r="G77" s="110"/>
      <c r="H77" s="110"/>
      <c r="I77" s="104"/>
      <c r="J77" s="104"/>
      <c r="K77" s="104"/>
      <c r="L77" s="110"/>
      <c r="M77" s="110"/>
      <c r="N77" s="104"/>
      <c r="O77" s="104"/>
      <c r="P77" s="104"/>
      <c r="Q77" s="110"/>
      <c r="R77" s="108"/>
      <c r="S77" s="105"/>
      <c r="T77" s="105"/>
      <c r="U77" s="105"/>
      <c r="V77" s="108"/>
      <c r="W77" s="108"/>
      <c r="X77" s="105"/>
      <c r="Y77" s="105"/>
      <c r="Z77" s="105"/>
      <c r="AA77" s="105"/>
      <c r="AB77" s="157"/>
      <c r="AC77" s="157"/>
      <c r="AD77" s="105"/>
      <c r="AE77" s="108"/>
      <c r="AF77" s="191"/>
    </row>
    <row r="78" spans="1:32" ht="15">
      <c r="A78" s="113"/>
      <c r="B78" s="118" t="s">
        <v>58</v>
      </c>
      <c r="D78" s="54">
        <v>0</v>
      </c>
      <c r="E78" s="54">
        <v>108.9</v>
      </c>
      <c r="F78" s="54">
        <v>0</v>
      </c>
      <c r="G78" s="115">
        <v>0</v>
      </c>
      <c r="H78" s="115">
        <v>108.9</v>
      </c>
      <c r="I78" s="54">
        <v>0</v>
      </c>
      <c r="J78" s="54">
        <v>38.299999999999997</v>
      </c>
      <c r="K78" s="54">
        <v>38.4</v>
      </c>
      <c r="L78" s="115">
        <v>76.599999999999994</v>
      </c>
      <c r="M78" s="115">
        <v>153.30000000000001</v>
      </c>
      <c r="N78" s="54">
        <v>0</v>
      </c>
      <c r="O78" s="54">
        <v>62.1</v>
      </c>
      <c r="P78" s="54">
        <v>62.1</v>
      </c>
      <c r="Q78" s="115">
        <v>124.3</v>
      </c>
      <c r="R78" s="117">
        <v>248.5</v>
      </c>
      <c r="S78" s="116">
        <v>0</v>
      </c>
      <c r="T78" s="116">
        <v>27.4</v>
      </c>
      <c r="U78" s="116">
        <v>27.4</v>
      </c>
      <c r="V78" s="117">
        <v>54.8</v>
      </c>
      <c r="W78" s="117">
        <f>+SUM(S78:V78)</f>
        <v>109.6</v>
      </c>
      <c r="X78" s="116">
        <v>0</v>
      </c>
      <c r="Y78" s="116">
        <v>23</v>
      </c>
      <c r="Z78" s="116">
        <v>22.9</v>
      </c>
      <c r="AA78" s="116">
        <v>45.9</v>
      </c>
      <c r="AB78" s="158">
        <f>+SUM(X78:AA78)</f>
        <v>91.8</v>
      </c>
      <c r="AC78" s="158">
        <v>0</v>
      </c>
      <c r="AD78" s="116">
        <v>24.8</v>
      </c>
      <c r="AE78" s="117">
        <v>24.8</v>
      </c>
      <c r="AF78" s="192">
        <f>+SUM(AC78:AE78)</f>
        <v>49.6</v>
      </c>
    </row>
    <row r="79" spans="1:32">
      <c r="A79" s="106"/>
      <c r="B79" s="8"/>
      <c r="C79" s="8"/>
      <c r="D79" s="70"/>
      <c r="E79" s="70"/>
      <c r="F79" s="70"/>
      <c r="G79" s="111"/>
      <c r="H79" s="111"/>
      <c r="I79" s="70"/>
      <c r="J79" s="70"/>
      <c r="K79" s="70"/>
      <c r="L79" s="111"/>
      <c r="M79" s="111"/>
      <c r="N79" s="70"/>
      <c r="O79" s="70"/>
      <c r="P79" s="70"/>
      <c r="Q79" s="111"/>
      <c r="R79" s="109"/>
      <c r="S79" s="107"/>
      <c r="T79" s="107"/>
      <c r="U79" s="107"/>
      <c r="V79" s="109"/>
      <c r="W79" s="109"/>
      <c r="X79" s="107"/>
      <c r="Y79" s="107"/>
      <c r="Z79" s="107"/>
      <c r="AA79" s="107"/>
      <c r="AB79" s="159"/>
      <c r="AC79" s="159"/>
      <c r="AD79" s="107"/>
      <c r="AE79" s="109"/>
      <c r="AF79" s="193"/>
    </row>
  </sheetData>
  <mergeCells count="6">
    <mergeCell ref="AC2:AF2"/>
    <mergeCell ref="D2:H2"/>
    <mergeCell ref="X2:AB2"/>
    <mergeCell ref="S2:W2"/>
    <mergeCell ref="N2:R2"/>
    <mergeCell ref="I2:M2"/>
  </mergeCells>
  <phoneticPr fontId="9" type="noConversion"/>
  <pageMargins left="0.75" right="0.75" top="1" bottom="1" header="0.5" footer="0.5"/>
  <pageSetup paperSize="568" scale="18" orientation="portrait" verticalDpi="300" r:id="rId1"/>
  <headerFooter alignWithMargins="0">
    <oddHeader>&amp;R&amp;D &amp;T</oddHeader>
    <oddFooter>&amp;C&amp;A</oddFooter>
  </headerFooter>
  <ignoredErrors>
    <ignoredError sqref="B12:B13 B21:B22 K15:K16 B62 B35 K18:K19 J15 N15:Q15 D6:H19 R6:R26 U15:V15 W6:W26 X15:AA15 W28:W30 L15:L28 S6:T28 I15:I28 D26:G28 M6:M30 H29 R28:R30 AB18:AB19 AB27 AB15:AB16 AB9:AB10 AB6:AB8 AB11:AB14 AB17 AB28:AB30 AB20:AB26 AC15:AC16 AC32:AC34 D38:L38 D37:H37 P57:P59 D63:F63 D36:F36 U35:V36 N35:P36 R31:R34 L31:L34 M31:M33 D65:F65 N49:N50 Q49:T50 D47:G47 S31:T34 I31:I34 R46 S47:V47 N47:Q47 D42:G45 N42:N45 R42:T45 Q45 D40:L40 O31:O34 P34 N33:N34 Q51:Q57 U55:V59 V52 V45 V32:V34 U31:V31 U34 R51:T59 Q42 N51:N59 P55 P42:P43 P31:Q31 O42:O44 O55:O59 E68:G70 N31 D66:G66 D49:H49 J31 K31:K34 D72:G72 D59:F60 D51:G58 D71:G71 D73:G73 D62:G62 G60 G59 D32:H33 D31:H31 D34:G34 D50:H50 D67:G67 D48:G48 O51:P54 G65 D64:G64 D78:G78 D76:G76 D35:I35 Q35 D68:D70 Q59 Q58 P44:Q44 Q43 D77:G77 U42:W42 D61:G61 U51:W51 D79:G79 U53:V54 U52 P56 P33:Q33 P32:Q32 D41:G41 U40:AC40 D46:H46 U45 U44:W44 U43:W43 O45:P45 M46:Q46 S46:W46 J32:J34 U33 U32 D39:G39 U49:W50 O49:P49 O50:P50 G36:H36 N32 Q36 S35:T35 S36:T36 G63 D74:G75 N38:V38 N37:V37 M40:T40 N48:V48 N41:V41 N39:V39 D24:H25 D20:G23 AC25:AC27 AC29 M35:M38 W38 X38:AC38 H42:M42 AB42:AB44 H43:M44 AB46:AB47 I47:L47 X47:Y47 AC47 AB49:AB51 H51 H53 W53:W55 AB53:AB54 I55:L55 X55:AC55 H57:L57 N61:O61 Q61 H79:V79 U60:V60 V61 Q60 O60 N60 S61:T61 R60:T60 U61 P60:P61 H67:V77 I61:L61 I60:L60 H80:AC80 H78:V78 H66:V66 Y36:AB37 AB35 W35:W37 X34:AA34 X31:AA31 Z32:Z33 X32:Y33 AA32:AA33 X36:X37 X35:AA35 AC18:AC19 I62:L65 N62:V65 I59 J59:L59 R35:R36 L35:L36 K35:K36 J35:J36 H55 AD64:AD66 AD60:AD63 AD55:AD58 AD59 AD31:AD42 AD15 AD44:AD54 AF44:AF45 AF16 AF76:AF77 AF71:AF72 AF66:AF67 AF58 AF56 AF52 AF48 AF38:AF42 AF18:AF19 AF14 AF32:AF33 AF9:AF10 AF6:AF8 AF11:AF13 AF34:AF37 AF15 AF20:AF26 AF43 AF49:AF51 AF53:AF55 AF57 AF59:AF65 AF68:AF70 AF73:AF75 AF78:AF81 AF17 AF46:AF47 AF28:AF31 AE15:AE79" unlockedFormula="1"/>
    <ignoredError sqref="H26 H27:H28 H30 H20:H23 R61 H54" formulaRange="1" unlockedFormula="1"/>
    <ignoredError sqref="M48 M52 M56 M58" formula="1"/>
    <ignoredError sqref="R47 W59:AA59 W60:AA73 W57 W58:AA58 AC59 AC57 AB58:AC58 AB57 AB60:AC73 AB59 X57:AA57 W47 W34 W31 AB34 AB31:AC31 W32:W33 AB32:AB33 H34 M62:M65 M59:M60 M61 M57 M55 M53:M54 M49:M51 H59:H60 H61 H62:H65 H47 M34 M47 AF27" formula="1" unlockedFormula="1"/>
    <ignoredError sqref="W79:AA79" formula="1" formulaRange="1"/>
    <ignoredError sqref="AB74:AC74 W74:AA78 AB79:AC79 AB76:AC78 AB75" formula="1" formulaRange="1" unlocked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2"/>
  <sheetViews>
    <sheetView zoomScale="80" zoomScaleNormal="80" workbookViewId="0">
      <selection activeCell="B18" sqref="B18"/>
    </sheetView>
  </sheetViews>
  <sheetFormatPr defaultColWidth="9" defaultRowHeight="14.25"/>
  <cols>
    <col min="1" max="1" width="6.875" style="1" customWidth="1"/>
    <col min="2" max="2" width="89" style="1" customWidth="1"/>
    <col min="3" max="16384" width="9" style="1"/>
  </cols>
  <sheetData>
    <row r="1" spans="1:18" ht="15">
      <c r="A1" s="10" t="s">
        <v>14</v>
      </c>
      <c r="B1" s="8"/>
      <c r="C1" s="8"/>
      <c r="D1" s="8"/>
      <c r="E1" s="8"/>
      <c r="F1" s="8"/>
      <c r="G1" s="8"/>
      <c r="H1" s="8"/>
      <c r="I1" s="8"/>
      <c r="J1" s="8"/>
      <c r="K1" s="8"/>
      <c r="L1" s="8"/>
      <c r="M1" s="8"/>
      <c r="N1" s="8"/>
      <c r="O1" s="8"/>
      <c r="P1" s="8"/>
      <c r="Q1" s="8"/>
      <c r="R1" s="8"/>
    </row>
    <row r="2" spans="1:18" ht="15">
      <c r="A2" s="5"/>
      <c r="B2" s="45"/>
    </row>
    <row r="3" spans="1:18" ht="36.75" customHeight="1">
      <c r="A3" s="5">
        <v>-1</v>
      </c>
      <c r="B3" s="46" t="s">
        <v>78</v>
      </c>
    </row>
    <row r="4" spans="1:18" ht="9" customHeight="1">
      <c r="A4" s="5"/>
    </row>
    <row r="5" spans="1:18" ht="30.75" customHeight="1">
      <c r="A5" s="5">
        <v>-2</v>
      </c>
      <c r="B5" s="6" t="s">
        <v>88</v>
      </c>
      <c r="C5" s="2"/>
      <c r="D5" s="2"/>
      <c r="E5" s="2"/>
      <c r="F5" s="2"/>
      <c r="G5" s="2"/>
      <c r="H5" s="2"/>
      <c r="I5" s="2"/>
    </row>
    <row r="6" spans="1:18" ht="15">
      <c r="A6" s="4">
        <v>-3</v>
      </c>
      <c r="B6" s="1" t="s">
        <v>28</v>
      </c>
      <c r="C6" s="2"/>
      <c r="D6" s="2"/>
      <c r="E6" s="2"/>
      <c r="F6" s="2"/>
      <c r="G6" s="2"/>
      <c r="H6" s="2"/>
      <c r="I6" s="2"/>
    </row>
    <row r="7" spans="1:18">
      <c r="C7" s="2"/>
      <c r="D7" s="2"/>
      <c r="E7" s="2"/>
      <c r="F7" s="2"/>
      <c r="G7" s="2"/>
      <c r="H7" s="2"/>
      <c r="I7" s="2"/>
    </row>
    <row r="8" spans="1:18">
      <c r="B8" s="1" t="s">
        <v>32</v>
      </c>
      <c r="C8" s="2"/>
      <c r="D8" s="2"/>
      <c r="E8" s="2"/>
      <c r="F8" s="2"/>
      <c r="G8" s="2"/>
      <c r="H8" s="2"/>
      <c r="I8" s="2"/>
    </row>
    <row r="9" spans="1:18" ht="7.5" customHeight="1">
      <c r="A9" s="4"/>
      <c r="B9" s="45"/>
      <c r="C9" s="2"/>
      <c r="D9" s="2"/>
      <c r="E9" s="2"/>
      <c r="F9" s="2"/>
      <c r="G9" s="2"/>
      <c r="H9" s="2"/>
      <c r="I9" s="2"/>
    </row>
    <row r="10" spans="1:18" ht="42.75">
      <c r="A10" s="4">
        <v>-4</v>
      </c>
      <c r="B10" s="2" t="s">
        <v>68</v>
      </c>
      <c r="C10" s="2"/>
      <c r="D10" s="2"/>
      <c r="E10" s="2"/>
      <c r="F10" s="2"/>
      <c r="G10" s="2"/>
      <c r="H10" s="2"/>
      <c r="I10" s="2"/>
    </row>
    <row r="11" spans="1:18" ht="15">
      <c r="A11" s="4"/>
      <c r="B11" s="6"/>
      <c r="C11" s="2"/>
      <c r="D11" s="2"/>
      <c r="E11" s="2"/>
      <c r="F11" s="2"/>
      <c r="G11" s="2"/>
      <c r="H11" s="2"/>
      <c r="I11" s="2"/>
    </row>
    <row r="12" spans="1:18" ht="15">
      <c r="A12" s="5">
        <v>-5</v>
      </c>
      <c r="B12" s="46" t="s">
        <v>70</v>
      </c>
    </row>
    <row r="13" spans="1:18" ht="15">
      <c r="A13" s="4"/>
      <c r="B13" s="6"/>
      <c r="C13" s="2"/>
      <c r="D13" s="2"/>
      <c r="E13" s="2"/>
      <c r="F13" s="2"/>
      <c r="G13" s="2"/>
      <c r="H13" s="2"/>
      <c r="I13" s="2"/>
    </row>
    <row r="14" spans="1:18" ht="42.75">
      <c r="A14" s="5">
        <v>-6</v>
      </c>
      <c r="B14" s="6" t="s">
        <v>91</v>
      </c>
      <c r="C14" s="2"/>
      <c r="D14" s="2"/>
      <c r="E14" s="2"/>
      <c r="F14" s="2"/>
      <c r="G14" s="2"/>
      <c r="H14" s="2"/>
      <c r="I14" s="2"/>
    </row>
    <row r="15" spans="1:18" ht="15">
      <c r="A15" s="4"/>
      <c r="B15" s="6"/>
      <c r="C15" s="2"/>
      <c r="D15" s="2"/>
      <c r="E15" s="2"/>
      <c r="F15" s="2"/>
      <c r="G15" s="2"/>
      <c r="H15" s="2"/>
      <c r="I15" s="2"/>
    </row>
    <row r="16" spans="1:18" ht="42.75">
      <c r="A16" s="4">
        <v>-7</v>
      </c>
      <c r="B16" s="47" t="s">
        <v>89</v>
      </c>
      <c r="C16" s="2"/>
      <c r="D16" s="2"/>
      <c r="E16" s="2"/>
      <c r="F16" s="2"/>
      <c r="G16" s="2"/>
      <c r="H16" s="2"/>
      <c r="I16" s="2"/>
    </row>
    <row r="17" spans="1:9" ht="15">
      <c r="A17" s="5"/>
      <c r="B17" s="6"/>
      <c r="C17" s="2"/>
      <c r="D17" s="2"/>
      <c r="E17" s="2"/>
      <c r="F17" s="2"/>
      <c r="G17" s="2"/>
      <c r="H17" s="2"/>
      <c r="I17" s="2"/>
    </row>
    <row r="18" spans="1:9" ht="28.5">
      <c r="A18" s="4">
        <v>-8</v>
      </c>
      <c r="B18" s="47" t="s">
        <v>80</v>
      </c>
      <c r="C18" s="2"/>
      <c r="D18" s="2"/>
      <c r="E18" s="2"/>
      <c r="F18" s="2"/>
      <c r="G18" s="2"/>
      <c r="H18" s="2"/>
      <c r="I18" s="2"/>
    </row>
    <row r="19" spans="1:9" ht="15">
      <c r="A19" s="4"/>
      <c r="B19" s="6"/>
      <c r="C19" s="2"/>
      <c r="D19" s="2"/>
      <c r="E19" s="2"/>
      <c r="F19" s="2"/>
      <c r="G19" s="2"/>
      <c r="H19" s="2"/>
      <c r="I19" s="2"/>
    </row>
    <row r="20" spans="1:9" ht="42.75">
      <c r="A20" s="4">
        <v>-9</v>
      </c>
      <c r="B20" s="47" t="s">
        <v>90</v>
      </c>
    </row>
    <row r="22" spans="1:9" ht="42.75">
      <c r="A22" s="5">
        <v>-10</v>
      </c>
      <c r="B22" s="2" t="s">
        <v>71</v>
      </c>
    </row>
  </sheetData>
  <pageMargins left="0.7" right="0.7" top="0.75" bottom="0.75" header="0.3" footer="0.3"/>
  <pageSetup scale="8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p:properties xmlns:p="http://schemas.microsoft.com/office/2006/metadata/properties" xmlns:xsi="http://www.w3.org/2001/XMLSchema-instance" xmlns:pc="http://schemas.microsoft.com/office/infopath/2007/PartnerControls">
  <documentManagement>
    <Confidentiality xmlns="b80632a8-466a-42d8-899e-cc6a2fbd8317">Public</Confidentiality>
    <Custodian xmlns="b80632a8-466a-42d8-899e-cc6a2fbd8317">
      <UserInfo>
        <DisplayName>Nichole Peterson</DisplayName>
        <AccountId>168</AccountId>
        <AccountType/>
      </UserInfo>
    </Custodian>
    <Party xmlns="b80632a8-466a-42d8-899e-cc6a2fbd8317">corp</Party>
    <Sensitivity xmlns="b80632a8-466a-42d8-899e-cc6a2fbd8317">Normal</Sensitivity>
    <Next_x0020_Review_x0020_Date xmlns="b80632a8-466a-42d8-899e-cc6a2fbd8317">2013-05-14T07:00:00+00:00</Next_x0020_Review_x0020_Date>
    <JH_x0020_Locations xmlns="b80632a8-466a-42d8-899e-cc6a2fbd8317">Mission Viejo</JH_x0020_Locations>
    <Filing_x0020_Date xmlns="b80632a8-466a-42d8-899e-cc6a2fbd8317">2013-05-14T07:00:00+00:00</Filing_x0020_Date>
    <Keyword xmlns="b80632a8-466a-42d8-899e-cc6a2fbd8317" xsi:nil="true"/>
    <Business_x0020_Function xmlns="b80632a8-466a-42d8-899e-cc6a2fbd8317">Finance</Business_x0020_Function>
    <_dlc_ExpireDateSaved xmlns="http://schemas.microsoft.com/sharepoint/v3" xsi:nil="true"/>
    <_dlc_ExpireDate xmlns="http://schemas.microsoft.com/sharepoint/v3">2014-02-27T12:24:10+00:00</_dlc_ExpireDate>
  </documentManagement>
</p:properties>
</file>

<file path=customXml/item2.xml><?xml version="1.0" encoding="utf-8"?>
<ct:contentTypeSchema xmlns:ct="http://schemas.microsoft.com/office/2006/metadata/contentType" xmlns:ma="http://schemas.microsoft.com/office/2006/metadata/properties/metaAttributes" ct:_="" ma:_="" ma:contentTypeName="Agreements - External - Compliance" ma:contentTypeID="0x010100C40666EE75668C44BECB7F8AD5D91BCB01010100C86A5AD6EA7F9F4597B8089C6138437B" ma:contentTypeVersion="47" ma:contentTypeDescription="" ma:contentTypeScope="" ma:versionID="2e75e7b079f466f85cec62a0bb212887">
  <xsd:schema xmlns:xsd="http://www.w3.org/2001/XMLSchema" xmlns:xs="http://www.w3.org/2001/XMLSchema" xmlns:p="http://schemas.microsoft.com/office/2006/metadata/properties" xmlns:ns1="http://schemas.microsoft.com/sharepoint/v3" xmlns:ns2="b80632a8-466a-42d8-899e-cc6a2fbd8317" targetNamespace="http://schemas.microsoft.com/office/2006/metadata/properties" ma:root="true" ma:fieldsID="ac980755cea5c5f260388f49e1268fb5" ns1:_="" ns2:_="">
    <xsd:import namespace="http://schemas.microsoft.com/sharepoint/v3"/>
    <xsd:import namespace="b80632a8-466a-42d8-899e-cc6a2fbd8317"/>
    <xsd:element name="properties">
      <xsd:complexType>
        <xsd:sequence>
          <xsd:element name="documentManagement">
            <xsd:complexType>
              <xsd:all>
                <xsd:element ref="ns2:Confidentiality" minOccurs="0"/>
                <xsd:element ref="ns2:Sensitivity" minOccurs="0"/>
                <xsd:element ref="ns2:Custodian" minOccurs="0"/>
                <xsd:element ref="ns2:Keyword" minOccurs="0"/>
                <xsd:element ref="ns1:_dlc_Exempt" minOccurs="0"/>
                <xsd:element ref="ns1:_dlc_ExpireDateSaved" minOccurs="0"/>
                <xsd:element ref="ns1:_dlc_ExpireDate" minOccurs="0"/>
                <xsd:element ref="ns2:Filing_x0020_Date" minOccurs="0"/>
                <xsd:element ref="ns2:Next_x0020_Review_x0020_Date" minOccurs="0"/>
                <xsd:element ref="ns2:Party" minOccurs="0"/>
                <xsd:element ref="ns2:Business_x0020_Function" minOccurs="0"/>
                <xsd:element ref="ns2:JH_x0020_Locat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2" nillable="true" ma:displayName="Exempt from Policy" ma:hidden="true" ma:internalName="_dlc_Exempt" ma:readOnly="true">
      <xsd:simpleType>
        <xsd:restriction base="dms:Unknown"/>
      </xsd:simpleType>
    </xsd:element>
    <xsd:element name="_dlc_ExpireDateSaved" ma:index="13" nillable="true" ma:displayName="Original Expiration Date" ma:hidden="true" ma:internalName="_dlc_ExpireDateSaved" ma:readOnly="true">
      <xsd:simpleType>
        <xsd:restriction base="dms:DateTime"/>
      </xsd:simpleType>
    </xsd:element>
    <xsd:element name="_dlc_ExpireDate" ma:index="14"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80632a8-466a-42d8-899e-cc6a2fbd8317" elementFormDefault="qualified">
    <xsd:import namespace="http://schemas.microsoft.com/office/2006/documentManagement/types"/>
    <xsd:import namespace="http://schemas.microsoft.com/office/infopath/2007/PartnerControls"/>
    <xsd:element name="Confidentiality" ma:index="8" nillable="true" ma:displayName="Confidentiality" ma:format="Dropdown" ma:internalName="Confidentiality" ma:readOnly="false">
      <xsd:simpleType>
        <xsd:restriction base="dms:Choice">
          <xsd:enumeration value="R&amp;D Internal"/>
          <xsd:enumeration value="Public"/>
          <xsd:enumeration value="JH Internal"/>
          <xsd:enumeration value="Privileged"/>
        </xsd:restriction>
      </xsd:simpleType>
    </xsd:element>
    <xsd:element name="Sensitivity" ma:index="9" nillable="true" ma:displayName="Sensitivity" ma:default="Normal" ma:format="Dropdown" ma:internalName="Sensitivity" ma:readOnly="false">
      <xsd:simpleType>
        <xsd:restriction base="dms:Choice">
          <xsd:enumeration value="Normal"/>
          <xsd:enumeration value="High"/>
        </xsd:restriction>
      </xsd:simpleType>
    </xsd:element>
    <xsd:element name="Custodian" ma:index="10" nillable="true" ma:displayName="Custodian" ma:list="UserInfo" ma:SharePointGroup="0" ma:internalName="Custodian"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eyword" ma:index="11" nillable="true" ma:displayName="Keyword" ma:internalName="Keyword">
      <xsd:simpleType>
        <xsd:restriction base="dms:Text">
          <xsd:maxLength value="255"/>
        </xsd:restriction>
      </xsd:simpleType>
    </xsd:element>
    <xsd:element name="Filing_x0020_Date" ma:index="15" nillable="true" ma:displayName="Filing Date" ma:format="DateOnly" ma:internalName="Filing_x0020_Date" ma:readOnly="false">
      <xsd:simpleType>
        <xsd:restriction base="dms:DateTime"/>
      </xsd:simpleType>
    </xsd:element>
    <xsd:element name="Next_x0020_Review_x0020_Date" ma:index="16" nillable="true" ma:displayName="Next Review Date" ma:format="DateOnly" ma:internalName="Next_x0020_Review_x0020_Date" ma:readOnly="false">
      <xsd:simpleType>
        <xsd:restriction base="dms:DateTime"/>
      </xsd:simpleType>
    </xsd:element>
    <xsd:element name="Party" ma:index="17" nillable="true" ma:displayName="Party" ma:internalName="Party" ma:readOnly="false">
      <xsd:simpleType>
        <xsd:restriction base="dms:Text">
          <xsd:maxLength value="255"/>
        </xsd:restriction>
      </xsd:simpleType>
    </xsd:element>
    <xsd:element name="Business_x0020_Function" ma:index="18" nillable="true" ma:displayName="Business Function" ma:format="Dropdown" ma:internalName="Business_x0020_Function" ma:readOnly="false">
      <xsd:simpleType>
        <xsd:restriction base="dms:Choice">
          <xsd:enumeration value="BP / Installation"/>
          <xsd:enumeration value="Claims"/>
          <xsd:enumeration value="Construction"/>
          <xsd:enumeration value="Customer Service"/>
          <xsd:enumeration value="EH&amp;S"/>
          <xsd:enumeration value="Engineering"/>
          <xsd:enumeration value="Finance"/>
          <xsd:enumeration value="HR"/>
          <xsd:enumeration value="Internal Audit"/>
          <xsd:enumeration value="IP"/>
          <xsd:enumeration value="IT"/>
          <xsd:enumeration value="IS"/>
          <xsd:enumeration value="KM"/>
          <xsd:enumeration value="Legal"/>
          <xsd:enumeration value="Logistics"/>
          <xsd:enumeration value="Manufacturing"/>
          <xsd:enumeration value="Marketing"/>
          <xsd:enumeration value="Organizational Development"/>
          <xsd:enumeration value="Planning"/>
          <xsd:enumeration value="Procurement"/>
          <xsd:enumeration value="Product Certification"/>
          <xsd:enumeration value="Product Development"/>
          <xsd:enumeration value="Product Management"/>
          <xsd:enumeration value="Quality"/>
          <xsd:enumeration value="Research"/>
          <xsd:enumeration value="Sales"/>
          <xsd:enumeration value="Scheduling"/>
          <xsd:enumeration value="Tax"/>
          <xsd:enumeration value="Transportation"/>
        </xsd:restriction>
      </xsd:simpleType>
    </xsd:element>
    <xsd:element name="JH_x0020_Locations" ma:index="19" nillable="true" ma:displayName="JH Locations" ma:format="Dropdown" ma:internalName="JH_x0020_Locations" ma:readOnly="false">
      <xsd:simpleType>
        <xsd:restriction base="dms:Choice">
          <xsd:enumeration value="Chicago"/>
          <xsd:enumeration value="Blandon"/>
          <xsd:enumeration value="Cleburne"/>
          <xsd:enumeration value="Dublin"/>
          <xsd:enumeration value="Fontana"/>
          <xsd:enumeration value="Mission Viejo"/>
          <xsd:enumeration value="Peru"/>
          <xsd:enumeration value="Plant City"/>
          <xsd:enumeration value="Pulaski"/>
          <xsd:enumeration value="Reno"/>
          <xsd:enumeration value="Rosehill"/>
          <xsd:enumeration value="Summerville"/>
          <xsd:enumeration value="Tacoma"/>
          <xsd:enumeration value="Waxahachi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customXsn xmlns="http://schemas.microsoft.com/office/2006/metadata/customXsn">
  <xsnLocation/>
  <cached>True</cached>
  <openByDefault>False</openByDefault>
  <xsnScope/>
</customXsn>
</file>

<file path=customXml/item4.xml><?xml version="1.0" encoding="utf-8"?>
<?mso-contentType ?>
<SharedContentType xmlns="Microsoft.SharePoint.Taxonomy.ContentTypeSync" SourceId="7fab8bed-2a1e-4b70-a6bc-67d865bad826" ContentTypeId="0x010100C40666EE75668C44BECB7F8AD5D91BCB010101" PreviousValue="false"/>
</file>

<file path=customXml/item5.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Assembly>Microsoft.Office.Policy, Version=14.0.0.0, Culture=neutral, PublicKeyToken=71e9bce111e9429c</Assembly>
    <Class>Microsoft.Office.RecordsManagement.Internal.UpdateExpireDate</Class>
    <Data/>
    <Filter/>
  </Receiver>
</spe:Receivers>
</file>

<file path=customXml/item6.xml><?xml version="1.0" encoding="utf-8"?>
<?mso-contentType ?>
<FormTemplates xmlns="http://schemas.microsoft.com/sharepoint/v3/contenttype/forms">
  <Display>DocumentLibraryForm</Display>
  <Edit>DocumentLibraryForm</Edit>
  <New>DocumentLibraryForm</New>
</FormTemplates>
</file>

<file path=customXml/item7.xml><?xml version="1.0" encoding="utf-8"?>
<?mso-contentType ?>
<p:Policy xmlns:p="office.server.policy" id="" local="true">
  <p:Name>Agreements - External - Compliance</p:Name>
  <p:Description/>
  <p:Statement/>
  <p:PolicyItems>
    <p:PolicyItem featureId="Microsoft.Office.RecordsManagement.PolicyFeatures.Expiration" staticId="0x010100C40666EE75668C44BECB7F8AD5D91BCB010101|1914540926" UniqueId="1ad670cd-b64e-4561-b530-92648150a343">
      <p:Name>Retention</p:Name>
      <p:Description>Automatic scheduling of content for processing, and performing a retention action on content that has reached its due date.</p:Description>
      <p:CustomData>
        <Schedules nextStageId="6" default="false">
          <Schedule type="Default">
            <stages>
              <data stageId="4">
                <formula id="Microsoft.Office.RecordsManagement.PolicyFeatures.Expiration.Formula.BuiltIn">
                  <number>0</number>
                  <property>Created</property>
                  <propertyId>8c06beca-0777-48f7-91c7-6da68bc07b69</propertyId>
                  <period>days</period>
                </formula>
                <action type="action" id="Microsoft.Office.RecordsManagement.PolicyFeatures.Expiration.Action.Record"/>
              </data>
              <data stageId="1" stageDeleted="true"/>
              <data stageId="3" stageDeleted="true"/>
            </stages>
          </Schedule>
          <Schedule type="Record">
            <stages>
              <data stageId="5" stageDeleted="true"/>
              <data stageId="2">
                <formula id="Microsoft.Office.RecordsManagement.PolicyFeatures.Expiration.Formula.BuiltIn">
                  <number>10</number>
                  <property>_vti_ItemDeclaredRecord</property>
                  <propertyId>f9a44731-84eb-43a4-9973-cd2953ad8646</propertyId>
                  <period>years</period>
                </formula>
                <action type="action" id="Microsoft.Office.RecordsManagement.PolicyFeatures.Expiration.Action.Delete"/>
              </data>
            </stages>
          </Schedule>
        </Schedules>
      </p:CustomData>
    </p:PolicyItem>
  </p:PolicyItems>
</p:Policy>
</file>

<file path=customXml/itemProps1.xml><?xml version="1.0" encoding="utf-8"?>
<ds:datastoreItem xmlns:ds="http://schemas.openxmlformats.org/officeDocument/2006/customXml" ds:itemID="{A306BA3E-5E88-40C0-A763-C10A75DB0AC0}">
  <ds:schemaRefs>
    <ds:schemaRef ds:uri="http://purl.org/dc/terms/"/>
    <ds:schemaRef ds:uri="http://schemas.microsoft.com/office/2006/documentManagement/types"/>
    <ds:schemaRef ds:uri="http://www.w3.org/XML/1998/namespace"/>
    <ds:schemaRef ds:uri="http://schemas.microsoft.com/sharepoint/v3"/>
    <ds:schemaRef ds:uri="http://schemas.microsoft.com/office/infopath/2007/PartnerControls"/>
    <ds:schemaRef ds:uri="http://schemas.openxmlformats.org/package/2006/metadata/core-properties"/>
    <ds:schemaRef ds:uri="b80632a8-466a-42d8-899e-cc6a2fbd8317"/>
    <ds:schemaRef ds:uri="http://schemas.microsoft.com/office/2006/metadata/properties"/>
    <ds:schemaRef ds:uri="http://purl.org/dc/dcmitype/"/>
    <ds:schemaRef ds:uri="http://purl.org/dc/elements/1.1/"/>
  </ds:schemaRefs>
</ds:datastoreItem>
</file>

<file path=customXml/itemProps2.xml><?xml version="1.0" encoding="utf-8"?>
<ds:datastoreItem xmlns:ds="http://schemas.openxmlformats.org/officeDocument/2006/customXml" ds:itemID="{7444EDC6-6E52-4AAF-8746-0386B47F4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80632a8-466a-42d8-899e-cc6a2fbd83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ECA488C-F3FD-4991-97A5-4AA46C9F6C99}">
  <ds:schemaRefs>
    <ds:schemaRef ds:uri="http://schemas.microsoft.com/office/2006/metadata/customXsn"/>
  </ds:schemaRefs>
</ds:datastoreItem>
</file>

<file path=customXml/itemProps4.xml><?xml version="1.0" encoding="utf-8"?>
<ds:datastoreItem xmlns:ds="http://schemas.openxmlformats.org/officeDocument/2006/customXml" ds:itemID="{9B5B4DE1-519D-4592-B0F9-85CCD68C8088}">
  <ds:schemaRefs>
    <ds:schemaRef ds:uri="Microsoft.SharePoint.Taxonomy.ContentTypeSync"/>
  </ds:schemaRefs>
</ds:datastoreItem>
</file>

<file path=customXml/itemProps5.xml><?xml version="1.0" encoding="utf-8"?>
<ds:datastoreItem xmlns:ds="http://schemas.openxmlformats.org/officeDocument/2006/customXml" ds:itemID="{00C1C624-2BDF-4AD1-9211-212EC1CA88BE}">
  <ds:schemaRefs>
    <ds:schemaRef ds:uri="http://schemas.microsoft.com/sharepoint/events"/>
  </ds:schemaRefs>
</ds:datastoreItem>
</file>

<file path=customXml/itemProps6.xml><?xml version="1.0" encoding="utf-8"?>
<ds:datastoreItem xmlns:ds="http://schemas.openxmlformats.org/officeDocument/2006/customXml" ds:itemID="{FA951441-0BDE-4509-A3A8-E83BD6F4919A}">
  <ds:schemaRefs>
    <ds:schemaRef ds:uri="http://schemas.microsoft.com/sharepoint/v3/contenttype/forms"/>
  </ds:schemaRefs>
</ds:datastoreItem>
</file>

<file path=customXml/itemProps7.xml><?xml version="1.0" encoding="utf-8"?>
<ds:datastoreItem xmlns:ds="http://schemas.openxmlformats.org/officeDocument/2006/customXml" ds:itemID="{1878965A-CC32-4AE3-9E3F-7C0E8BBD43C3}">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Financial Data - Qtrly</vt:lpstr>
      <vt:lpstr>Notes</vt:lpstr>
      <vt:lpstr>Notes!Print_Area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Bradshaw</dc:creator>
  <cp:lastModifiedBy>Sean Page</cp:lastModifiedBy>
  <cp:lastPrinted>2024-07-31T23:15:33Z</cp:lastPrinted>
  <dcterms:created xsi:type="dcterms:W3CDTF">1999-01-24T20:29:10Z</dcterms:created>
  <dcterms:modified xsi:type="dcterms:W3CDTF">2025-01-22T19:08:04Z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0x010100C40666EE75668C44BECB7F8AD5D91BCB01010100C86A5AD6EA7F9F4597B8089C6138437B</vt:lpwstr>
  </property>
  <property fmtid="{D5CDD505-2E9C-101B-9397-08002B2CF9AE}" pid="3" name="_dlc_policyId">
    <vt:lpwstr>0x010100C40666EE75668C44BECB7F8AD5D91BCB010101|1914540926</vt:lpwstr>
  </property>
  <property fmtid="{D5CDD505-2E9C-101B-9397-08002B2CF9AE}" pid="4" name="ItemRetentionFormula">
    <vt:lpwstr>&lt;formula id="Microsoft.Office.RecordsManagement.PolicyFeatures.Expiration.Formula.BuiltIn"&gt;&lt;number&gt;0&lt;/number&gt;&lt;property&gt;Created&lt;/property&gt;&lt;propertyId&gt;8c06beca-0777-48f7-91c7-6da68bc07b69&lt;/propertyId&gt;&lt;period&gt;days&lt;/period&gt;&lt;/formula&gt;</vt:lpwstr>
  </property>
  <property fmtid="{D5CDD505-2E9C-101B-9397-08002B2CF9AE}" pid="5" name="Technology">
    <vt:lpwstr/>
  </property>
  <property fmtid="{D5CDD505-2E9C-101B-9397-08002B2CF9AE}" pid="6" name="Order">
    <vt:r8>17400</vt:r8>
  </property>
  <property fmtid="{D5CDD505-2E9C-101B-9397-08002B2CF9AE}" pid="7" name="Prouct">
    <vt:lpwstr/>
  </property>
  <property fmtid="{D5CDD505-2E9C-101B-9397-08002B2CF9AE}" pid="8" name="Material">
    <vt:lpwstr/>
  </property>
  <property fmtid="{D5CDD505-2E9C-101B-9397-08002B2CF9AE}" pid="9" name="Organization or Source">
    <vt:lpwstr/>
  </property>
  <property fmtid="{D5CDD505-2E9C-101B-9397-08002B2CF9AE}" pid="10" name="Business Segment">
    <vt:lpwstr/>
  </property>
  <property fmtid="{D5CDD505-2E9C-101B-9397-08002B2CF9AE}" pid="11" name="JH Product">
    <vt:lpwstr/>
  </property>
  <property fmtid="{D5CDD505-2E9C-101B-9397-08002B2CF9AE}" pid="12" name="xd_ProgID">
    <vt:lpwstr/>
  </property>
  <property fmtid="{D5CDD505-2E9C-101B-9397-08002B2CF9AE}" pid="13" name="Property 2">
    <vt:lpwstr/>
  </property>
  <property fmtid="{D5CDD505-2E9C-101B-9397-08002B2CF9AE}" pid="14" name="Equipment Type">
    <vt:lpwstr/>
  </property>
  <property fmtid="{D5CDD505-2E9C-101B-9397-08002B2CF9AE}" pid="15" name="_SourceUrl">
    <vt:lpwstr/>
  </property>
  <property fmtid="{D5CDD505-2E9C-101B-9397-08002B2CF9AE}" pid="16" name="_SharedFileIndex">
    <vt:lpwstr/>
  </property>
  <property fmtid="{D5CDD505-2E9C-101B-9397-08002B2CF9AE}" pid="17" name="TemplateUrl">
    <vt:lpwstr/>
  </property>
  <property fmtid="{D5CDD505-2E9C-101B-9397-08002B2CF9AE}" pid="18" name="Specification Type">
    <vt:lpwstr/>
  </property>
  <property fmtid="{D5CDD505-2E9C-101B-9397-08002B2CF9AE}" pid="19" name="Material Source">
    <vt:lpwstr/>
  </property>
  <property fmtid="{D5CDD505-2E9C-101B-9397-08002B2CF9AE}" pid="20" name="CIP Code">
    <vt:lpwstr/>
  </property>
  <property fmtid="{D5CDD505-2E9C-101B-9397-08002B2CF9AE}" pid="21" name="External Source">
    <vt:bool>false</vt:bool>
  </property>
  <property fmtid="{D5CDD505-2E9C-101B-9397-08002B2CF9AE}" pid="22" name="Contract Type">
    <vt:lpwstr/>
  </property>
  <property fmtid="{D5CDD505-2E9C-101B-9397-08002B2CF9AE}" pid="23" name="Project Code">
    <vt:lpwstr/>
  </property>
  <property fmtid="{D5CDD505-2E9C-101B-9397-08002B2CF9AE}" pid="24" name="Test">
    <vt:lpwstr/>
  </property>
  <property fmtid="{D5CDD505-2E9C-101B-9397-08002B2CF9AE}" pid="25" name="IconOverlay">
    <vt:lpwstr/>
  </property>
  <property fmtid="{D5CDD505-2E9C-101B-9397-08002B2CF9AE}" pid="26" name="ID Number">
    <vt:lpwstr/>
  </property>
  <property fmtid="{D5CDD505-2E9C-101B-9397-08002B2CF9AE}" pid="27" name="Process">
    <vt:lpwstr/>
  </property>
  <property fmtid="{D5CDD505-2E9C-101B-9397-08002B2CF9AE}" pid="28" name="Project Name">
    <vt:lpwstr/>
  </property>
  <property fmtid="{D5CDD505-2E9C-101B-9397-08002B2CF9AE}" pid="29" name="Property 1">
    <vt:lpwstr/>
  </property>
  <property fmtid="{D5CDD505-2E9C-101B-9397-08002B2CF9AE}" pid="30" name="Analyses Type">
    <vt:lpwstr/>
  </property>
  <property fmtid="{D5CDD505-2E9C-101B-9397-08002B2CF9AE}" pid="31" name="Request Budget">
    <vt:lpwstr/>
  </property>
  <property fmtid="{D5CDD505-2E9C-101B-9397-08002B2CF9AE}" pid="32" name="SV_QUERY_LIST_4F35BF76-6C0D-4D9B-82B2-816C12CF3733">
    <vt:lpwstr>empty_477D106A-C0D6-4607-AEBD-E2C9D60EA279</vt:lpwstr>
  </property>
  <property fmtid="{D5CDD505-2E9C-101B-9397-08002B2CF9AE}" pid="33" name="SV_HIDDEN_GRID_QUERY_LIST_4F35BF76-6C0D-4D9B-82B2-816C12CF3733">
    <vt:lpwstr>empty_477D106A-C0D6-4607-AEBD-E2C9D60EA279</vt:lpwstr>
  </property>
</Properties>
</file>