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Irvfile01\corp_finance\WW_finance\Close for FY24\0623\5 year table and press release\"/>
    </mc:Choice>
  </mc:AlternateContent>
  <xr:revisionPtr revIDLastSave="0" documentId="13_ncr:1_{04E67AC8-4835-4373-B458-404FECC645C0}" xr6:coauthVersionLast="47" xr6:coauthVersionMax="47" xr10:uidLastSave="{00000000-0000-0000-0000-000000000000}"/>
  <bookViews>
    <workbookView xWindow="28680" yWindow="-120" windowWidth="29040" windowHeight="15840" tabRatio="778" xr2:uid="{00000000-000D-0000-FFFF-FFFF00000000}"/>
  </bookViews>
  <sheets>
    <sheet name="Financial Data - Qtrly" sheetId="44" r:id="rId1"/>
    <sheet name="Notes" sheetId="61"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0" localSheetId="1">#REF!</definedName>
    <definedName name="\0">#REF!</definedName>
    <definedName name="\P" localSheetId="1">#REF!</definedName>
    <definedName name="\P">#REF!</definedName>
    <definedName name="_DAT1" localSheetId="1">#REF!</definedName>
    <definedName name="_DAT1">#REF!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AT7" localSheetId="1">#REF!</definedName>
    <definedName name="_DAT7">#REF!</definedName>
    <definedName name="ActiveList" localSheetId="1">#REF!</definedName>
    <definedName name="ActiveList">#REF!</definedName>
    <definedName name="AMT_CF" localSheetId="1">#REF!</definedName>
    <definedName name="AMT_CF">#REF!</definedName>
    <definedName name="Annual_Report" localSheetId="1">#REF!</definedName>
    <definedName name="Annual_Report">#REF!</definedName>
    <definedName name="ATTENTION" localSheetId="1">#REF!</definedName>
    <definedName name="ATTENTION">#REF!</definedName>
    <definedName name="AUST_TAX" localSheetId="1">#REF!</definedName>
    <definedName name="AUST_TAX">#REF!</definedName>
    <definedName name="Balance" localSheetId="1">#REF!</definedName>
    <definedName name="Balance">#REF!</definedName>
    <definedName name="Balance_Sheet" localSheetId="1">#REF!</definedName>
    <definedName name="Balance_Sheet">#REF!</definedName>
    <definedName name="BEGINNING" localSheetId="1">#REF!</definedName>
    <definedName name="BEGINNING">#REF!</definedName>
    <definedName name="big_print" localSheetId="1">#REF!</definedName>
    <definedName name="big_print">#REF!</definedName>
    <definedName name="Cash_Flow" localSheetId="1">#REF!</definedName>
    <definedName name="Cash_Flow">#REF!</definedName>
    <definedName name="CHANGE" localSheetId="1">#REF!</definedName>
    <definedName name="CHANGE">#REF!</definedName>
    <definedName name="CHANGE_GYPSUM" localSheetId="1">#REF!</definedName>
    <definedName name="CHANGE_GYPSUM">#REF!</definedName>
    <definedName name="CHANGE_JHBP" localSheetId="1">#REF!</definedName>
    <definedName name="CHANGE_JHBP">#REF!</definedName>
    <definedName name="Code">[1]Main!$G$5</definedName>
    <definedName name="Company">[1]Main!$G$4</definedName>
    <definedName name="CPanel_Zero" localSheetId="1">#REF!</definedName>
    <definedName name="CPanel_Zero">#REF!</definedName>
    <definedName name="Credit" localSheetId="1">#REF!</definedName>
    <definedName name="Credit">#REF!</definedName>
    <definedName name="CUMAVERAGE">[2]Main!$J$16</definedName>
    <definedName name="Curr_Period" localSheetId="1">#REF!</definedName>
    <definedName name="Curr_Period">#REF!</definedName>
    <definedName name="Currency">[1]Main!$G$12</definedName>
    <definedName name="current" localSheetId="1">#REF!</definedName>
    <definedName name="current">#REF!</definedName>
    <definedName name="Cushion" localSheetId="1">#REF!</definedName>
    <definedName name="Cushion">#REF!</definedName>
    <definedName name="Cushion_in_Payable" localSheetId="1">#REF!</definedName>
    <definedName name="Cushion_in_Payable">#REF!</definedName>
    <definedName name="Date">[1]Main!$G$9</definedName>
    <definedName name="Date1">[3]Look_up_data!$M$6</definedName>
    <definedName name="Date15">[4]input!$B$20</definedName>
    <definedName name="Date16">[4]input!$B$21</definedName>
    <definedName name="dd" localSheetId="1">#REF!</definedName>
    <definedName name="dd">#REF!</definedName>
    <definedName name="ddd" localSheetId="1">#REF!</definedName>
    <definedName name="ddd">#REF!</definedName>
    <definedName name="dddd" localSheetId="1">#REF!</definedName>
    <definedName name="dddd">#REF!</definedName>
    <definedName name="ddddd" localSheetId="1">#REF!</definedName>
    <definedName name="ddddd">#REF!</definedName>
    <definedName name="Debit" localSheetId="1">#REF!</definedName>
    <definedName name="Debit">#REF!</definedName>
    <definedName name="DEFERRED" localSheetId="1">#REF!</definedName>
    <definedName name="DEFERRED">#REF!</definedName>
    <definedName name="DEPLETION" localSheetId="1">#REF!</definedName>
    <definedName name="DEPLETION">#REF!</definedName>
    <definedName name="DIRECTORY" localSheetId="1">#REF!</definedName>
    <definedName name="DIRECTORY">#REF!</definedName>
    <definedName name="Elem_Test" localSheetId="1">#REF!</definedName>
    <definedName name="Elem_Test">#REF!</definedName>
    <definedName name="excess_tax_basis_in_wmm" localSheetId="1">'[5]Rate Rec.'!#REF!</definedName>
    <definedName name="excess_tax_basis_in_wmm">'[5]Rate Rec.'!#REF!</definedName>
    <definedName name="Fiscal_YR" localSheetId="1">#REF!</definedName>
    <definedName name="Fiscal_YR">#REF!</definedName>
    <definedName name="Flags" localSheetId="1">#REF!</definedName>
    <definedName name="Flags">#REF!</definedName>
    <definedName name="FN_1_Background" localSheetId="1">#REF!</definedName>
    <definedName name="FN_1_Background">#REF!</definedName>
    <definedName name="FN_10_Debt" localSheetId="1">#REF!</definedName>
    <definedName name="FN_10_Debt">#REF!</definedName>
    <definedName name="FN_11_Contingencies" localSheetId="1">#REF!</definedName>
    <definedName name="FN_11_Contingencies">#REF!</definedName>
    <definedName name="FN_12_Restructure_and_Other_Expenses" localSheetId="1">#REF!</definedName>
    <definedName name="FN_12_Restructure_and_Other_Expenses">#REF!</definedName>
    <definedName name="FN_13_Taxes" localSheetId="1">#REF!</definedName>
    <definedName name="FN_13_Taxes">#REF!</definedName>
    <definedName name="FN_14_Disc_Ops" localSheetId="1">#REF!</definedName>
    <definedName name="FN_14_Disc_Ops">#REF!</definedName>
    <definedName name="FN_15_Stk_Based_Comp" localSheetId="1">#REF!</definedName>
    <definedName name="FN_15_Stk_Based_Comp">#REF!</definedName>
    <definedName name="FN_16_Financial_Instru" localSheetId="1">#REF!</definedName>
    <definedName name="FN_16_Financial_Instru">#REF!</definedName>
    <definedName name="FN_17_Segment_Info" localSheetId="1">#REF!</definedName>
    <definedName name="FN_17_Segment_Info">#REF!</definedName>
    <definedName name="FN_18_Comprehensive_Income" localSheetId="1">#REF!</definedName>
    <definedName name="FN_18_Comprehensive_Income">#REF!</definedName>
    <definedName name="FN_19_Shareholder_Equity" localSheetId="1">#REF!</definedName>
    <definedName name="FN_19_Shareholder_Equity">#REF!</definedName>
    <definedName name="FN_2_Acctg_Policies" localSheetId="1">#REF!</definedName>
    <definedName name="FN_2_Acctg_Policies">#REF!</definedName>
    <definedName name="FN_20_Extraordinarys" localSheetId="1">#REF!</definedName>
    <definedName name="FN_20_Extraordinarys">#REF!</definedName>
    <definedName name="FN_21_Related_Party" localSheetId="1">#REF!</definedName>
    <definedName name="FN_21_Related_Party">#REF!</definedName>
    <definedName name="FN_22_Unaudited_Interim" localSheetId="1">#REF!</definedName>
    <definedName name="FN_22_Unaudited_Interim">#REF!</definedName>
    <definedName name="FN_3_Accts_Rec" localSheetId="1">#REF!</definedName>
    <definedName name="FN_3_Accts_Rec">#REF!</definedName>
    <definedName name="FN_4_Inventories" localSheetId="1">#REF!</definedName>
    <definedName name="FN_4_Inventories">#REF!</definedName>
    <definedName name="FN_5_Investments" localSheetId="1">#REF!</definedName>
    <definedName name="FN_5_Investments">#REF!</definedName>
    <definedName name="FN_6_Eqty_Invstmnts" localSheetId="1">#REF!</definedName>
    <definedName name="FN_6_Eqty_Invstmnts">#REF!</definedName>
    <definedName name="FN_7_PPE" localSheetId="1">#REF!</definedName>
    <definedName name="FN_7_PPE">#REF!</definedName>
    <definedName name="FN_8_Intangibles" localSheetId="1">#REF!</definedName>
    <definedName name="FN_8_Intangibles">#REF!</definedName>
    <definedName name="FN_9_Retirement_Plans" localSheetId="1">#REF!</definedName>
    <definedName name="FN_9_Retirement_Plans">#REF!</definedName>
    <definedName name="Form_4626" localSheetId="1">#REF!</definedName>
    <definedName name="Form_4626">#REF!</definedName>
    <definedName name="gain_on_gypsum_sale" localSheetId="1">#REF!</definedName>
    <definedName name="gain_on_gypsum_sale">#REF!</definedName>
    <definedName name="GM_percent_actual_print" localSheetId="1">#REF!</definedName>
    <definedName name="GM_percent_actual_print">#REF!</definedName>
    <definedName name="GM_percent_forecast_print" localSheetId="1">#REF!</definedName>
    <definedName name="GM_percent_forecast_print">#REF!</definedName>
    <definedName name="GM_percent_hide_actual" localSheetId="1">#REF!</definedName>
    <definedName name="GM_percent_hide_actual">#REF!</definedName>
    <definedName name="GM_percent_hide_forecast" localSheetId="1">#REF!</definedName>
    <definedName name="GM_percent_hide_forecast">#REF!</definedName>
    <definedName name="gm_percent_hide_plan" localSheetId="1">#REF!</definedName>
    <definedName name="gm_percent_hide_plan">#REF!</definedName>
    <definedName name="hide_actual" localSheetId="1">#REF!</definedName>
    <definedName name="hide_actual">#REF!</definedName>
    <definedName name="hide_forecast" localSheetId="1">#REF!</definedName>
    <definedName name="hide_forecast">#REF!</definedName>
    <definedName name="Income_Actual_Print" localSheetId="1">#REF!</definedName>
    <definedName name="Income_Actual_Print">#REF!</definedName>
    <definedName name="Income_Forecast_Print" localSheetId="1">#REF!</definedName>
    <definedName name="Income_Forecast_Print">#REF!</definedName>
    <definedName name="Income_hide_actual" localSheetId="1">#REF!</definedName>
    <definedName name="Income_hide_actual">#REF!</definedName>
    <definedName name="Income_hide_forecast" localSheetId="1">#REF!</definedName>
    <definedName name="Income_hide_forecast">#REF!</definedName>
    <definedName name="Income_hide_plan" localSheetId="1">#REF!</definedName>
    <definedName name="Income_hide_plan">#REF!</definedName>
    <definedName name="JOURNAL_ENTRY" localSheetId="1">#REF!</definedName>
    <definedName name="JOURNAL_ENTRY">#REF!</definedName>
    <definedName name="Jrnl_Desc" localSheetId="1">#REF!</definedName>
    <definedName name="Jrnl_Desc">#REF!</definedName>
    <definedName name="Jrnl_List" localSheetId="1">#REF!</definedName>
    <definedName name="Jrnl_List">#REF!</definedName>
    <definedName name="KEYSTROKE" localSheetId="1">#REF!</definedName>
    <definedName name="KEYSTROKE">#REF!</definedName>
    <definedName name="M_1S" localSheetId="1">#REF!</definedName>
    <definedName name="M_1S">#REF!</definedName>
    <definedName name="M1S" localSheetId="1">#REF!</definedName>
    <definedName name="M1S">#REF!</definedName>
    <definedName name="Margin_Actual_Print" localSheetId="1">#REF!</definedName>
    <definedName name="Margin_Actual_Print">#REF!</definedName>
    <definedName name="Margin_Forecast_Print" localSheetId="1">#REF!</definedName>
    <definedName name="Margin_Forecast_Print">#REF!</definedName>
    <definedName name="Margin_hide_actual" localSheetId="1">#REF!</definedName>
    <definedName name="Margin_hide_actual">#REF!</definedName>
    <definedName name="Margin_hide_forecast" localSheetId="1">#REF!</definedName>
    <definedName name="Margin_hide_forecast">#REF!</definedName>
    <definedName name="margin_hide_plan" localSheetId="1">#REF!</definedName>
    <definedName name="margin_hide_plan">#REF!</definedName>
    <definedName name="measurement">'[6]Results for the Q'!$L$34:$L$36</definedName>
    <definedName name="months2006" localSheetId="1">#REF!</definedName>
    <definedName name="months2006">#REF!</definedName>
    <definedName name="months2007" localSheetId="1">#REF!</definedName>
    <definedName name="months2007">#REF!</definedName>
    <definedName name="months2008" localSheetId="1">#REF!</definedName>
    <definedName name="months2008">#REF!</definedName>
    <definedName name="OpenPeriod" localSheetId="1">#REF!</definedName>
    <definedName name="OpenPeriod">#REF!</definedName>
    <definedName name="OTHER_PERM" localSheetId="1">'[5]Rate Rec.'!#REF!</definedName>
    <definedName name="OTHER_PERM">'[5]Rate Rec.'!#REF!</definedName>
    <definedName name="Other_permanent" localSheetId="1">'[5]Rate Rec.'!#REF!</definedName>
    <definedName name="Other_permanent">'[5]Rate Rec.'!#REF!</definedName>
    <definedName name="Panel" localSheetId="1">#REF!</definedName>
    <definedName name="Panel">#REF!</definedName>
    <definedName name="Position" localSheetId="1">#REF!</definedName>
    <definedName name="Position">#REF!</definedName>
    <definedName name="Post_Flag" localSheetId="1">#REF!</definedName>
    <definedName name="Post_Flag">#REF!</definedName>
    <definedName name="Prima_Facie">[7]Rates!$I$18</definedName>
    <definedName name="_xlnm.Print_Area" localSheetId="1">Notes!$A$1:$B$16</definedName>
    <definedName name="Profit_Loss" localSheetId="1">#REF!</definedName>
    <definedName name="Profit_Loss">#REF!</definedName>
    <definedName name="Quarterly_Report" localSheetId="1">#REF!</definedName>
    <definedName name="Quarterly_Report">#REF!</definedName>
    <definedName name="RD_Actual_Print" localSheetId="1">#REF!</definedName>
    <definedName name="RD_Actual_Print">#REF!</definedName>
    <definedName name="RD_Forecast_Print" localSheetId="1">#REF!</definedName>
    <definedName name="RD_Forecast_Print">#REF!</definedName>
    <definedName name="RD_hide_actual" localSheetId="1">#REF!</definedName>
    <definedName name="RD_hide_actual">#REF!</definedName>
    <definedName name="RD_hide_forecast" localSheetId="1">#REF!</definedName>
    <definedName name="RD_hide_forecast">#REF!</definedName>
    <definedName name="RD_hide_plan" localSheetId="1">#REF!</definedName>
    <definedName name="RD_hide_plan">#REF!</definedName>
    <definedName name="REF_REC" localSheetId="1">#REF!</definedName>
    <definedName name="REF_REC">#REF!</definedName>
    <definedName name="REPORT" localSheetId="1">#REF!</definedName>
    <definedName name="REPORT">#REF!</definedName>
    <definedName name="Restructuring_actual_print" localSheetId="1">#REF!</definedName>
    <definedName name="Restructuring_actual_print">#REF!</definedName>
    <definedName name="Restructuring_forecast_print" localSheetId="1">#REF!</definedName>
    <definedName name="Restructuring_forecast_print">#REF!</definedName>
    <definedName name="Restructuring_hide_actual" localSheetId="1">#REF!</definedName>
    <definedName name="Restructuring_hide_actual">#REF!</definedName>
    <definedName name="Restructuring_hide_forecast" localSheetId="1">#REF!</definedName>
    <definedName name="Restructuring_hide_forecast">#REF!</definedName>
    <definedName name="restructuring_hide_plan" localSheetId="1">#REF!</definedName>
    <definedName name="restructuring_hide_plan">#REF!</definedName>
    <definedName name="Sales_Actual_Print" localSheetId="1">#REF!</definedName>
    <definedName name="Sales_Actual_Print">#REF!</definedName>
    <definedName name="Sales_Forecast_Print" localSheetId="1">#REF!</definedName>
    <definedName name="Sales_Forecast_Print">#REF!</definedName>
    <definedName name="Sales_hide_actual" localSheetId="1">#REF!</definedName>
    <definedName name="Sales_hide_actual">#REF!</definedName>
    <definedName name="Sales_hide_forecast" localSheetId="1">#REF!</definedName>
    <definedName name="Sales_hide_forecast">#REF!</definedName>
    <definedName name="sales_hide_plan" localSheetId="1">#REF!</definedName>
    <definedName name="sales_hide_plan">#REF!</definedName>
    <definedName name="Select_Jrnl" localSheetId="1">#REF!</definedName>
    <definedName name="Select_Jrnl">#REF!</definedName>
    <definedName name="Select_Period" localSheetId="1">#REF!</definedName>
    <definedName name="Select_Period">#REF!</definedName>
    <definedName name="Select_Post" localSheetId="1">#REF!</definedName>
    <definedName name="Select_Post">#REF!</definedName>
    <definedName name="Select_User" localSheetId="1">#REF!</definedName>
    <definedName name="Select_User">#REF!</definedName>
    <definedName name="Select_Zero" localSheetId="1">#REF!</definedName>
    <definedName name="Select_Zero">#REF!</definedName>
    <definedName name="Server" localSheetId="1">#REF!</definedName>
    <definedName name="Server">#REF!</definedName>
    <definedName name="SGA_Actual_Print" localSheetId="1">#REF!</definedName>
    <definedName name="SGA_Actual_Print">#REF!</definedName>
    <definedName name="SGA_Forecast_Print" localSheetId="1">#REF!</definedName>
    <definedName name="SGA_Forecast_Print">#REF!</definedName>
    <definedName name="SGA_hide_actual" localSheetId="1">#REF!</definedName>
    <definedName name="SGA_hide_actual">#REF!</definedName>
    <definedName name="SGA_hide_forecast" localSheetId="1">#REF!</definedName>
    <definedName name="SGA_hide_forecast">#REF!</definedName>
    <definedName name="SGA_hide_plan" localSheetId="1">#REF!</definedName>
    <definedName name="SGA_hide_plan">#REF!</definedName>
    <definedName name="ss" localSheetId="1">'[8]Gross Margin %'!#REF!</definedName>
    <definedName name="ss">'[8]Gross Margin %'!#REF!</definedName>
    <definedName name="Status_Entry" localSheetId="1">#REF!</definedName>
    <definedName name="Status_Entry">#REF!</definedName>
    <definedName name="Status_Month" localSheetId="1">#REF!</definedName>
    <definedName name="Status_Month">#REF!</definedName>
    <definedName name="stock_exchange" localSheetId="1">#REF!</definedName>
    <definedName name="stock_exchange">#REF!</definedName>
    <definedName name="stock_option" localSheetId="1">#REF!</definedName>
    <definedName name="stock_option">#REF!</definedName>
    <definedName name="Summary_Actual_Print" localSheetId="1">#REF!</definedName>
    <definedName name="Summary_Actual_Print">#REF!</definedName>
    <definedName name="Summary_Forecast_Print" localSheetId="1">#REF!</definedName>
    <definedName name="Summary_Forecast_Print">#REF!</definedName>
    <definedName name="Summary_hide_actual" localSheetId="1">#REF!</definedName>
    <definedName name="Summary_hide_actual">#REF!</definedName>
    <definedName name="Summary_hide_forecast" localSheetId="1">#REF!</definedName>
    <definedName name="Summary_hide_forecast">#REF!</definedName>
    <definedName name="summary_hide_plan" localSheetId="1">#REF!</definedName>
    <definedName name="summary_hide_plan">#REF!</definedName>
    <definedName name="sxc" localSheetId="1">'[8]Gross Margin %'!#REF!</definedName>
    <definedName name="sxc">'[8]Gross Margin %'!#REF!</definedName>
    <definedName name="TAX_EXPENSE" localSheetId="1">#REF!</definedName>
    <definedName name="TAX_EXPENSE">#REF!</definedName>
    <definedName name="TAXREC" localSheetId="1">#REF!</definedName>
    <definedName name="TAXREC">#REF!</definedName>
    <definedName name="TEST1" localSheetId="1">#REF!</definedName>
    <definedName name="TEST1">#REF!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otal_EBIT" localSheetId="1">#REF!</definedName>
    <definedName name="Total_EBIT">#REF!</definedName>
    <definedName name="TRUE_UP" localSheetId="1">#REF!</definedName>
    <definedName name="TRUE_UP">#REF!</definedName>
    <definedName name="US_DEFERREDS_FOR_AUST" localSheetId="1">#REF!</definedName>
    <definedName name="US_DEFERREDS_FOR_AUST">#REF!</definedName>
    <definedName name="Volumes_Actual_Print" localSheetId="1">#REF!</definedName>
    <definedName name="Volumes_Actual_Print">#REF!</definedName>
    <definedName name="Volumes_Forecast_Print" localSheetId="1">#REF!</definedName>
    <definedName name="Volumes_Forecast_Print">#REF!</definedName>
    <definedName name="Volumes_hide_actual" localSheetId="1">#REF!</definedName>
    <definedName name="Volumes_hide_actual">#REF!</definedName>
    <definedName name="Volumes_hide_forecast" localSheetId="1">#REF!</definedName>
    <definedName name="Volumes_hide_forecast">#REF!</definedName>
    <definedName name="volumes_hide_plan" localSheetId="1">#REF!</definedName>
    <definedName name="volumes_hide_plan">#REF!</definedName>
    <definedName name="x" localSheetId="1">#REF!</definedName>
    <definedName name="x">#REF!</definedName>
    <definedName name="y" localSheetId="1">#REF!</definedName>
    <definedName name="y">#REF!</definedName>
    <definedName name="z" localSheetId="1">#REF!</definedName>
    <definedName name="z">#REF!</definedName>
    <definedName name="Zero_Flag" localSheetId="1">#REF!</definedName>
    <definedName name="Zero_Flag">#REF!</definedName>
  </definedNames>
  <calcPr calcId="191029"/>
  <customWorkbookViews>
    <customWorkbookView name="3,6,9 Dec 02" guid="{E4A32CA0-143A-11D7-A445-00B0D0743F56}" maximized="1" windowWidth="1148" windowHeight="700" tabRatio="937" activeSheetId="1"/>
    <customWorkbookView name="9,3,12 - Mar-02" guid="{41E38F89-53CE-11D6-BDBF-00105A185DBE}" maximized="1" windowWidth="1020" windowHeight="632" tabRatio="937" activeSheetId="11"/>
    <customWorkbookView name="3,3,3,3,12 - mar-02" guid="{6F1787E7-53AD-11D6-BDBF-00105A185DBE}" maximized="1" windowWidth="1020" windowHeight="632" tabRatio="937" activeSheetId="1"/>
    <customWorkbookView name="12,12 - Mar-02" guid="{6F1787E6-53AD-11D6-BDBF-00105A185DBE}" maximized="1" windowWidth="1020" windowHeight="632" tabRatio="937" activeSheetId="1"/>
    <customWorkbookView name="3,3,3,9 - Dec-01" guid="{313BDF97-0132-11D6-BD68-00105A185DBE}" maximized="1" windowWidth="1020" windowHeight="632" tabRatio="937" activeSheetId="1"/>
    <customWorkbookView name="full YEM02 legal" guid="{A7437058-D78C-11D5-BD48-00105A185DBE}" maximized="1" windowWidth="1020" windowHeight="632" tabRatio="937" activeSheetId="1"/>
    <customWorkbookView name="3,3,6 - Sep-01" guid="{70798B9F-B8DD-11D5-BD2A-00105A185DBE}" maximized="1" windowWidth="1020" windowHeight="632" tabRatio="937" activeSheetId="1"/>
    <customWorkbookView name="12,12,3 Jun-01" guid="{B6C0E6C6-754B-11D5-BCE9-00105A185DBE}" maximized="1" windowWidth="1020" windowHeight="632" tabRatio="937" activeSheetId="1"/>
    <customWorkbookView name="3,6,3,9 - Dec-01" guid="{529DEB77-0456-11D6-BD6A-00105A185DBE}" maximized="1" windowWidth="1020" windowHeight="632" tabRatio="937" activeSheetId="1"/>
    <customWorkbookView name="3 mths June 02" guid="{15F83C4C-9352-11D6-A3CA-00B0D0743F56}" maximized="1" windowWidth="1148" windowHeight="702" tabRatio="937"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C31" i="44" l="1"/>
  <c r="H46" i="44" l="1"/>
  <c r="R46" i="44"/>
  <c r="M46" i="44"/>
  <c r="AB46" i="44"/>
  <c r="W46" i="44"/>
  <c r="AC64" i="44"/>
  <c r="AC55" i="44"/>
  <c r="AC35" i="44"/>
  <c r="AC34" i="44"/>
  <c r="AC59" i="44" s="1"/>
  <c r="AC57" i="44"/>
  <c r="AC15" i="44"/>
  <c r="AC65" i="44" l="1"/>
  <c r="AC38" i="44"/>
  <c r="AC40" i="44" s="1"/>
  <c r="AC47" i="44" l="1"/>
  <c r="AB67" i="44"/>
  <c r="AB60" i="44"/>
  <c r="AA31" i="44"/>
  <c r="AA57" i="44" s="1"/>
  <c r="AA64" i="44"/>
  <c r="AA55" i="44"/>
  <c r="AA35" i="44"/>
  <c r="AA34" i="44"/>
  <c r="AA15" i="44"/>
  <c r="AB77" i="44"/>
  <c r="AB74" i="44"/>
  <c r="AB73" i="44"/>
  <c r="AB72" i="44"/>
  <c r="AB71" i="44"/>
  <c r="AB69" i="44"/>
  <c r="AB68" i="44"/>
  <c r="AB63" i="44"/>
  <c r="AB62" i="44"/>
  <c r="AB61" i="44"/>
  <c r="AB54" i="44"/>
  <c r="AB53" i="44"/>
  <c r="AB51" i="44"/>
  <c r="AB50" i="44"/>
  <c r="AB49" i="44"/>
  <c r="AB37" i="44"/>
  <c r="AB36" i="44"/>
  <c r="AB30" i="44"/>
  <c r="AB29" i="44"/>
  <c r="AB28" i="44"/>
  <c r="AB26" i="44"/>
  <c r="AB25" i="44"/>
  <c r="AB24" i="44"/>
  <c r="AB23" i="44"/>
  <c r="AB22" i="44"/>
  <c r="AB21" i="44"/>
  <c r="AB20" i="44"/>
  <c r="AB17" i="44"/>
  <c r="AB14" i="44"/>
  <c r="AB13" i="44"/>
  <c r="AB12" i="44"/>
  <c r="AB11" i="44"/>
  <c r="AB8" i="44"/>
  <c r="AB7" i="44"/>
  <c r="AB6" i="44"/>
  <c r="AB31" i="44" l="1"/>
  <c r="AA59" i="44"/>
  <c r="AA65" i="44"/>
  <c r="AA38" i="44"/>
  <c r="Z31" i="44"/>
  <c r="Z64" i="44"/>
  <c r="Z55" i="44"/>
  <c r="Z35" i="44"/>
  <c r="Z34" i="44"/>
  <c r="Z15" i="44"/>
  <c r="AA40" i="44" l="1"/>
  <c r="AA47" i="44"/>
  <c r="Z59" i="44"/>
  <c r="Z38" i="44"/>
  <c r="Z47" i="44" s="1"/>
  <c r="Z57" i="44"/>
  <c r="Y31" i="44"/>
  <c r="Y57" i="44" s="1"/>
  <c r="X64" i="44"/>
  <c r="X55" i="44"/>
  <c r="X35" i="44"/>
  <c r="X34" i="44"/>
  <c r="X31" i="44"/>
  <c r="X57" i="44" s="1"/>
  <c r="X15" i="44"/>
  <c r="Y55" i="44"/>
  <c r="Y64" i="44"/>
  <c r="Y35" i="44"/>
  <c r="Y34" i="44"/>
  <c r="Y15" i="44"/>
  <c r="M20" i="44"/>
  <c r="R6" i="44"/>
  <c r="W6" i="44"/>
  <c r="Z40" i="44" l="1"/>
  <c r="AB64" i="44"/>
  <c r="AB57" i="44"/>
  <c r="AB34" i="44"/>
  <c r="AB35" i="44"/>
  <c r="Z65" i="44"/>
  <c r="AB44" i="44"/>
  <c r="X59" i="44"/>
  <c r="AB55" i="44"/>
  <c r="Y38" i="44"/>
  <c r="Y59" i="44"/>
  <c r="AB15" i="44"/>
  <c r="AB42" i="44"/>
  <c r="AB43" i="44"/>
  <c r="X38" i="44"/>
  <c r="W61" i="44"/>
  <c r="W60" i="44"/>
  <c r="W54" i="44"/>
  <c r="W53" i="44"/>
  <c r="W51" i="44"/>
  <c r="W50" i="44"/>
  <c r="W30" i="44"/>
  <c r="W29" i="44"/>
  <c r="W28" i="44"/>
  <c r="W26" i="44"/>
  <c r="W25" i="44"/>
  <c r="W24" i="44"/>
  <c r="W23" i="44"/>
  <c r="W22" i="44"/>
  <c r="W21" i="44"/>
  <c r="W20" i="44"/>
  <c r="W17" i="44"/>
  <c r="W13" i="44"/>
  <c r="W12" i="44"/>
  <c r="W11" i="44"/>
  <c r="W8" i="44"/>
  <c r="W7" i="44"/>
  <c r="V65" i="44"/>
  <c r="V55" i="44"/>
  <c r="V42" i="44"/>
  <c r="V31" i="44"/>
  <c r="V38" i="44" s="1"/>
  <c r="V47" i="44" s="1"/>
  <c r="V15" i="44"/>
  <c r="W14" i="44"/>
  <c r="X40" i="44" l="1"/>
  <c r="X47" i="44"/>
  <c r="Y40" i="44"/>
  <c r="Y47" i="44"/>
  <c r="X65" i="44"/>
  <c r="AB59" i="44"/>
  <c r="AB65" i="44" s="1"/>
  <c r="Y65" i="44"/>
  <c r="AB38" i="44"/>
  <c r="AB40" i="44" s="1"/>
  <c r="V40" i="44"/>
  <c r="U64" i="44"/>
  <c r="U55" i="44"/>
  <c r="U43" i="44"/>
  <c r="U42" i="44"/>
  <c r="U37" i="44"/>
  <c r="U36" i="44"/>
  <c r="U62" i="44" s="1"/>
  <c r="U35" i="44"/>
  <c r="U34" i="44"/>
  <c r="U31" i="44"/>
  <c r="U57" i="44" s="1"/>
  <c r="U15" i="44"/>
  <c r="W71" i="44"/>
  <c r="W43" i="44"/>
  <c r="AB47" i="44" l="1"/>
  <c r="U63" i="44"/>
  <c r="U59" i="44"/>
  <c r="U38" i="44"/>
  <c r="T67" i="44"/>
  <c r="U40" i="44" l="1"/>
  <c r="U47" i="44"/>
  <c r="U65" i="44"/>
  <c r="U67" i="44"/>
  <c r="W67" i="44" s="1"/>
  <c r="T69" i="44"/>
  <c r="T68" i="44"/>
  <c r="U69" i="44" l="1"/>
  <c r="W69" i="44" s="1"/>
  <c r="U68" i="44"/>
  <c r="W68" i="44" s="1"/>
  <c r="E69" i="44" l="1"/>
  <c r="F69" i="44" s="1"/>
  <c r="G69" i="44" s="1"/>
  <c r="H69" i="44" s="1"/>
  <c r="E68" i="44"/>
  <c r="F68" i="44" s="1"/>
  <c r="G68" i="44" s="1"/>
  <c r="H68" i="44" s="1"/>
  <c r="E67" i="44"/>
  <c r="J69" i="44"/>
  <c r="J68" i="44"/>
  <c r="K68" i="44" s="1"/>
  <c r="J67" i="44"/>
  <c r="O69" i="44"/>
  <c r="P69" i="44" s="1"/>
  <c r="O68" i="44"/>
  <c r="P68" i="44" s="1"/>
  <c r="O67" i="44"/>
  <c r="L68" i="44" l="1"/>
  <c r="M68" i="44" s="1"/>
  <c r="Q68" i="44"/>
  <c r="R68" i="44" s="1"/>
  <c r="K69" i="44"/>
  <c r="L69" i="44" s="1"/>
  <c r="P67" i="44"/>
  <c r="Q67" i="44" s="1"/>
  <c r="Q69" i="44"/>
  <c r="R69" i="44" s="1"/>
  <c r="F67" i="44"/>
  <c r="G67" i="44" s="1"/>
  <c r="H67" i="44" s="1"/>
  <c r="K67" i="44"/>
  <c r="L67" i="44" s="1"/>
  <c r="T64" i="44"/>
  <c r="T55" i="44"/>
  <c r="T43" i="44"/>
  <c r="T42" i="44"/>
  <c r="T37" i="44"/>
  <c r="W37" i="44" s="1"/>
  <c r="T36" i="44"/>
  <c r="T62" i="44" s="1"/>
  <c r="T35" i="44"/>
  <c r="T34" i="44"/>
  <c r="T31" i="44"/>
  <c r="T15" i="44"/>
  <c r="W42" i="44"/>
  <c r="T63" i="44" l="1"/>
  <c r="W63" i="44" s="1"/>
  <c r="T38" i="44"/>
  <c r="T59" i="44"/>
  <c r="R67" i="44"/>
  <c r="W55" i="44"/>
  <c r="W44" i="44"/>
  <c r="W15" i="44"/>
  <c r="W31" i="44"/>
  <c r="T57" i="44"/>
  <c r="M67" i="44"/>
  <c r="M69" i="44"/>
  <c r="H50" i="44"/>
  <c r="T40" i="44" l="1"/>
  <c r="T47" i="44"/>
  <c r="T65" i="44"/>
  <c r="S49" i="44"/>
  <c r="W49" i="44" s="1"/>
  <c r="S64" i="44"/>
  <c r="W64" i="44" s="1"/>
  <c r="S55" i="44"/>
  <c r="S44" i="44"/>
  <c r="S43" i="44"/>
  <c r="S42" i="44"/>
  <c r="S36" i="44"/>
  <c r="W36" i="44" s="1"/>
  <c r="S35" i="44"/>
  <c r="W35" i="44" s="1"/>
  <c r="S34" i="44"/>
  <c r="W34" i="44" s="1"/>
  <c r="S31" i="44"/>
  <c r="S15" i="44"/>
  <c r="S59" i="44" l="1"/>
  <c r="W59" i="44" s="1"/>
  <c r="S62" i="44"/>
  <c r="W62" i="44" s="1"/>
  <c r="S57" i="44"/>
  <c r="W57" i="44" s="1"/>
  <c r="S38" i="44"/>
  <c r="H61" i="44"/>
  <c r="S40" i="44" l="1"/>
  <c r="S47" i="44"/>
  <c r="W47" i="44" s="1"/>
  <c r="W38" i="44"/>
  <c r="W40" i="44" s="1"/>
  <c r="S65" i="44"/>
  <c r="W65" i="44"/>
  <c r="R50" i="44"/>
  <c r="Q55" i="44"/>
  <c r="Q64" i="44" l="1"/>
  <c r="Q44" i="44"/>
  <c r="Q43" i="44"/>
  <c r="Q42" i="44"/>
  <c r="Q37" i="44"/>
  <c r="Q36" i="44"/>
  <c r="Q62" i="44" s="1"/>
  <c r="Q35" i="44"/>
  <c r="Q34" i="44"/>
  <c r="Q31" i="44"/>
  <c r="Q57" i="44" s="1"/>
  <c r="Q15" i="44"/>
  <c r="R71" i="44"/>
  <c r="R60" i="44"/>
  <c r="R54" i="44"/>
  <c r="R53" i="44"/>
  <c r="R51" i="44"/>
  <c r="R49" i="44"/>
  <c r="R30" i="44"/>
  <c r="R29" i="44"/>
  <c r="R28" i="44"/>
  <c r="R21" i="44"/>
  <c r="R22" i="44"/>
  <c r="R23" i="44"/>
  <c r="R24" i="44"/>
  <c r="R25" i="44"/>
  <c r="R26" i="44"/>
  <c r="R20" i="44"/>
  <c r="R17" i="44"/>
  <c r="R14" i="44"/>
  <c r="R13" i="44"/>
  <c r="R12" i="44"/>
  <c r="R11" i="44"/>
  <c r="R8" i="44"/>
  <c r="R7" i="44"/>
  <c r="Q59" i="44" l="1"/>
  <c r="Q63" i="44"/>
  <c r="Q38" i="44"/>
  <c r="Q40" i="44" l="1"/>
  <c r="Q47" i="44"/>
  <c r="Q65" i="44"/>
  <c r="O64" i="44" l="1"/>
  <c r="O55" i="44"/>
  <c r="O44" i="44"/>
  <c r="O43" i="44"/>
  <c r="O42" i="44"/>
  <c r="O37" i="44"/>
  <c r="O36" i="44"/>
  <c r="O62" i="44" s="1"/>
  <c r="O35" i="44"/>
  <c r="O34" i="44"/>
  <c r="O31" i="44"/>
  <c r="O15" i="44"/>
  <c r="O63" i="44" l="1"/>
  <c r="O59" i="44"/>
  <c r="O38" i="44"/>
  <c r="O57" i="44"/>
  <c r="P64" i="44"/>
  <c r="P55" i="44"/>
  <c r="P44" i="44"/>
  <c r="P43" i="44"/>
  <c r="P42" i="44"/>
  <c r="P37" i="44"/>
  <c r="P63" i="44" s="1"/>
  <c r="P36" i="44"/>
  <c r="P62" i="44" s="1"/>
  <c r="P35" i="44"/>
  <c r="P34" i="44"/>
  <c r="P31" i="44"/>
  <c r="P57" i="44" s="1"/>
  <c r="P15" i="44"/>
  <c r="O40" i="44" l="1"/>
  <c r="O47" i="44"/>
  <c r="R37" i="44"/>
  <c r="R63" i="44"/>
  <c r="O65" i="44"/>
  <c r="R55" i="44"/>
  <c r="P59" i="44"/>
  <c r="R44" i="44"/>
  <c r="R31" i="44"/>
  <c r="R43" i="44"/>
  <c r="R15" i="44"/>
  <c r="R42" i="44"/>
  <c r="P38" i="44"/>
  <c r="N36" i="44"/>
  <c r="R36" i="44" s="1"/>
  <c r="B36" i="44"/>
  <c r="B62" i="44" s="1"/>
  <c r="I36" i="44"/>
  <c r="J36" i="44"/>
  <c r="K36" i="44"/>
  <c r="L36" i="44"/>
  <c r="L62" i="44" s="1"/>
  <c r="M62" i="44" s="1"/>
  <c r="M26" i="44"/>
  <c r="P40" i="44" l="1"/>
  <c r="P47" i="44"/>
  <c r="N62" i="44"/>
  <c r="R62" i="44" s="1"/>
  <c r="P65" i="44"/>
  <c r="M36" i="44"/>
  <c r="N64" i="44"/>
  <c r="R64" i="44" s="1"/>
  <c r="N55" i="44"/>
  <c r="N43" i="44"/>
  <c r="N42" i="44"/>
  <c r="N35" i="44"/>
  <c r="R35" i="44" s="1"/>
  <c r="N34" i="44"/>
  <c r="R34" i="44" s="1"/>
  <c r="N31" i="44"/>
  <c r="N57" i="44" s="1"/>
  <c r="R57" i="44" s="1"/>
  <c r="N15" i="44"/>
  <c r="R38" i="44" l="1"/>
  <c r="R40" i="44" s="1"/>
  <c r="N59" i="44"/>
  <c r="R59" i="44" s="1"/>
  <c r="N38" i="44"/>
  <c r="N44" i="44"/>
  <c r="N40" i="44" l="1"/>
  <c r="N47" i="44"/>
  <c r="R47" i="44" s="1"/>
  <c r="N65" i="44"/>
  <c r="R65" i="44"/>
  <c r="L37" i="44"/>
  <c r="L64" i="44" l="1"/>
  <c r="L63" i="44"/>
  <c r="M63" i="44" s="1"/>
  <c r="L42" i="44"/>
  <c r="L43" i="44"/>
  <c r="L44" i="44"/>
  <c r="L55" i="44"/>
  <c r="L34" i="44"/>
  <c r="L35" i="44"/>
  <c r="L31" i="44"/>
  <c r="L57" i="44" s="1"/>
  <c r="M57" i="44" s="1"/>
  <c r="L15" i="44"/>
  <c r="M71" i="44"/>
  <c r="M60" i="44"/>
  <c r="M54" i="44"/>
  <c r="M53" i="44"/>
  <c r="M51" i="44"/>
  <c r="M49" i="44"/>
  <c r="M37" i="44"/>
  <c r="M30" i="44"/>
  <c r="M29" i="44"/>
  <c r="M28" i="44"/>
  <c r="M25" i="44"/>
  <c r="M24" i="44"/>
  <c r="M23" i="44"/>
  <c r="M22" i="44"/>
  <c r="M21" i="44"/>
  <c r="M17" i="44"/>
  <c r="M14" i="44"/>
  <c r="M12" i="44"/>
  <c r="M11" i="44"/>
  <c r="M8" i="44"/>
  <c r="M7" i="44"/>
  <c r="M6" i="44"/>
  <c r="L59" i="44" l="1"/>
  <c r="L65" i="44" s="1"/>
  <c r="L38" i="44"/>
  <c r="K43" i="44"/>
  <c r="K42" i="44"/>
  <c r="K44" i="44"/>
  <c r="K35" i="44"/>
  <c r="K34" i="44"/>
  <c r="K64" i="44"/>
  <c r="K55" i="44"/>
  <c r="K31" i="44"/>
  <c r="K15" i="44"/>
  <c r="L40" i="44" l="1"/>
  <c r="L47" i="44"/>
  <c r="K59" i="44"/>
  <c r="K65" i="44" s="1"/>
  <c r="K38" i="44"/>
  <c r="J64" i="44"/>
  <c r="M43" i="44"/>
  <c r="M42" i="44"/>
  <c r="J35" i="44"/>
  <c r="J34" i="44"/>
  <c r="K40" i="44" l="1"/>
  <c r="K47" i="44"/>
  <c r="J59" i="44"/>
  <c r="J65" i="44" s="1"/>
  <c r="J55" i="44"/>
  <c r="J31" i="44"/>
  <c r="J38" i="44" s="1"/>
  <c r="J47" i="44" s="1"/>
  <c r="J15" i="44"/>
  <c r="J40" i="44" l="1"/>
  <c r="M55" i="44"/>
  <c r="M31" i="44"/>
  <c r="I64" i="44"/>
  <c r="M64" i="44" s="1"/>
  <c r="I13" i="44"/>
  <c r="I44" i="44" s="1"/>
  <c r="I55" i="44"/>
  <c r="I43" i="44"/>
  <c r="I42" i="44"/>
  <c r="I35" i="44"/>
  <c r="M35" i="44" s="1"/>
  <c r="I34" i="44"/>
  <c r="M34" i="44" s="1"/>
  <c r="I31" i="44"/>
  <c r="M50" i="44" l="1"/>
  <c r="I15" i="44"/>
  <c r="M13" i="44"/>
  <c r="M15" i="44" s="1"/>
  <c r="M38" i="44"/>
  <c r="I38" i="44"/>
  <c r="I47" i="44" s="1"/>
  <c r="M47" i="44" s="1"/>
  <c r="I59" i="44"/>
  <c r="M59" i="44" s="1"/>
  <c r="G59" i="44"/>
  <c r="G65" i="44" s="1"/>
  <c r="G44" i="44"/>
  <c r="G43" i="44"/>
  <c r="G42" i="44"/>
  <c r="G55" i="44"/>
  <c r="G15" i="44"/>
  <c r="G31" i="44"/>
  <c r="G38" i="44" s="1"/>
  <c r="G47" i="44" s="1"/>
  <c r="H6" i="44"/>
  <c r="I40" i="44" l="1"/>
  <c r="M40" i="44"/>
  <c r="G40" i="44"/>
  <c r="M44" i="44"/>
  <c r="M65" i="44"/>
  <c r="I65" i="44"/>
  <c r="H71" i="44"/>
  <c r="H60" i="44"/>
  <c r="H57" i="44"/>
  <c r="H54" i="44"/>
  <c r="H53" i="44"/>
  <c r="H51" i="44"/>
  <c r="H30" i="44"/>
  <c r="H29" i="44"/>
  <c r="H28" i="44"/>
  <c r="H25" i="44"/>
  <c r="H24" i="44"/>
  <c r="H23" i="44"/>
  <c r="H22" i="44"/>
  <c r="H21" i="44"/>
  <c r="H20" i="44"/>
  <c r="H17" i="44"/>
  <c r="H14" i="44"/>
  <c r="H13" i="44"/>
  <c r="H12" i="44"/>
  <c r="H11" i="44"/>
  <c r="H8" i="44"/>
  <c r="H7" i="44"/>
  <c r="F64" i="44" l="1"/>
  <c r="F55" i="44"/>
  <c r="F49" i="44"/>
  <c r="F44" i="44"/>
  <c r="F43" i="44"/>
  <c r="F42" i="44"/>
  <c r="F15" i="44"/>
  <c r="F37" i="44"/>
  <c r="F63" i="44" s="1"/>
  <c r="E37" i="44"/>
  <c r="F35" i="44"/>
  <c r="F34" i="44"/>
  <c r="F31" i="44"/>
  <c r="F59" i="44" l="1"/>
  <c r="F65" i="44" s="1"/>
  <c r="H37" i="44"/>
  <c r="F38" i="44"/>
  <c r="F40" i="44" l="1"/>
  <c r="F47" i="44"/>
  <c r="E63" i="44"/>
  <c r="H63" i="44" s="1"/>
  <c r="E64" i="44"/>
  <c r="H64" i="44" s="1"/>
  <c r="E49" i="44"/>
  <c r="H49" i="44" s="1"/>
  <c r="E35" i="44"/>
  <c r="E34" i="44"/>
  <c r="E59" i="44" l="1"/>
  <c r="E55" i="44"/>
  <c r="E44" i="44"/>
  <c r="E43" i="44"/>
  <c r="E42" i="44"/>
  <c r="E31" i="44"/>
  <c r="E15" i="44"/>
  <c r="E38" i="44" l="1"/>
  <c r="E65" i="44"/>
  <c r="H43" i="44"/>
  <c r="H42" i="44"/>
  <c r="H55" i="44"/>
  <c r="H44" i="44"/>
  <c r="D44" i="44"/>
  <c r="D43" i="44"/>
  <c r="D42" i="44"/>
  <c r="E40" i="44" l="1"/>
  <c r="E47" i="44"/>
  <c r="D35" i="44"/>
  <c r="H35" i="44" s="1"/>
  <c r="D34" i="44"/>
  <c r="H34" i="44" s="1"/>
  <c r="D55" i="44"/>
  <c r="D31" i="44"/>
  <c r="H31" i="44" s="1"/>
  <c r="D15" i="44"/>
  <c r="H15" i="44" s="1"/>
  <c r="H38" i="44" l="1"/>
  <c r="H40" i="44" s="1"/>
  <c r="D59" i="44"/>
  <c r="H59" i="44" s="1"/>
  <c r="D38" i="44"/>
  <c r="D40" i="44" l="1"/>
  <c r="D47" i="44"/>
  <c r="H47" i="44" s="1"/>
  <c r="H65" i="44"/>
  <c r="D65" i="44"/>
  <c r="B13" i="44"/>
  <c r="B22" i="44" s="1"/>
  <c r="B12" i="44"/>
  <c r="B21" i="4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Corinna McGuire</author>
  </authors>
  <commentList>
    <comment ref="B12" authorId="0" shapeId="0" xr:uid="{45E58091-F1F4-4E89-81C8-230527026001}">
      <text>
        <r>
          <rPr>
            <b/>
            <sz val="9"/>
            <color indexed="81"/>
            <rFont val="Tahoma"/>
            <family val="2"/>
          </rPr>
          <t>Corinna McGuire:</t>
        </r>
        <r>
          <rPr>
            <sz val="9"/>
            <color indexed="81"/>
            <rFont val="Tahoma"/>
            <family val="2"/>
          </rPr>
          <t xml:space="preserve">
I don't think we need this anymore as we are now just showing years from FY19 on</t>
        </r>
      </text>
    </comment>
  </commentList>
</comments>
</file>

<file path=xl/sharedStrings.xml><?xml version="1.0" encoding="utf-8"?>
<sst xmlns="http://schemas.openxmlformats.org/spreadsheetml/2006/main" count="102" uniqueCount="93">
  <si>
    <t>Gross profit</t>
  </si>
  <si>
    <t>EBIT</t>
  </si>
  <si>
    <t>Asbestos adjustments</t>
  </si>
  <si>
    <t>Total Net sales</t>
  </si>
  <si>
    <t>Income tax (expense) benefit</t>
  </si>
  <si>
    <t>Volume (mmsf)</t>
  </si>
  <si>
    <t>Net Sales</t>
  </si>
  <si>
    <t>Research and Development</t>
  </si>
  <si>
    <t>General Corporate:</t>
  </si>
  <si>
    <t>General corporate costs</t>
  </si>
  <si>
    <t>AICF SG&amp;A expenses</t>
  </si>
  <si>
    <t>Total EBIT</t>
  </si>
  <si>
    <t>Adjusted for legacy and other costs:</t>
  </si>
  <si>
    <t>Adjusted EBIT</t>
  </si>
  <si>
    <t>Adjusted for:</t>
  </si>
  <si>
    <t>Notes</t>
  </si>
  <si>
    <t>Notes:</t>
  </si>
  <si>
    <t>Adjusted EBIT Margin</t>
  </si>
  <si>
    <t>Dividends paid per share</t>
  </si>
  <si>
    <t xml:space="preserve"> -   </t>
  </si>
  <si>
    <t>North America Fiber Cement</t>
  </si>
  <si>
    <t>Other Businesses</t>
  </si>
  <si>
    <t>Asbestos, loss on early debt extinguishment and other tax adjustments</t>
  </si>
  <si>
    <t>Asia Pacific Fiber Cement</t>
  </si>
  <si>
    <t>Europe Building Products</t>
  </si>
  <si>
    <t>FY2019</t>
  </si>
  <si>
    <t>Q1 FY2019</t>
  </si>
  <si>
    <t>Q2 FY2019</t>
  </si>
  <si>
    <t>FY19</t>
  </si>
  <si>
    <t>As of 30 June 2018,  the Company changed its reportable operating segments. Previously, the Company maintained four operating segments: (i) North America Fiber Cement; (ii) International Fiber Cement; (iii) Other Businesses; and (iv) Research and Development. Beginning in the first quarter of fiscal year 2019, the Company replaced the International Fiber Cement segment with two new segments: (i) Asia Pacific Fiber Cement ; and (ii) Europe Building Products. There were no changes to the North America Fiber Cement; Other Businesses; and Research and Development segments. The Company has revised its historical segment information to be consistent with the current reportable segment structure. The change in reportable segments had no effect on the Company's financial position, results of operations or cash flows</t>
  </si>
  <si>
    <t>Q3 FY2019</t>
  </si>
  <si>
    <t>FY19 includes Fermacell transaction and integration costs, as well as, an inventory fair value adjustment resulting from acquisition accounting adjustments in Q1 FY19</t>
  </si>
  <si>
    <t>Q4 FY2019</t>
  </si>
  <si>
    <t>FY2020</t>
  </si>
  <si>
    <t>Q1 FY2020</t>
  </si>
  <si>
    <t>Q2 FY2020</t>
  </si>
  <si>
    <t>FY20</t>
  </si>
  <si>
    <t>Other (expense) income</t>
  </si>
  <si>
    <t>AICF interest expense (income)</t>
  </si>
  <si>
    <t>Q3 FY2020</t>
  </si>
  <si>
    <t>Q4 FY2020</t>
  </si>
  <si>
    <t>Asset impairment charges and product line discontinuation expenses</t>
  </si>
  <si>
    <t>FY20 excludes asset impairment charges and includes Fermacell integration costs</t>
  </si>
  <si>
    <t>FY2021</t>
  </si>
  <si>
    <t>Q1 FY2021</t>
  </si>
  <si>
    <t>Restructuring expenses</t>
  </si>
  <si>
    <t>Excludes restructuring expenses in FY21</t>
  </si>
  <si>
    <t>Adjusted Income tax expense</t>
  </si>
  <si>
    <t>Excludes asset impairment charges in FY19</t>
  </si>
  <si>
    <t>The Other Businesses segment ceased to be an operating and reportable segment effective 31 March
2020 due to the Company's completion of its exit of its non-fiber cement manufacturing and sales
activities in North America, including fiberglass windows.</t>
  </si>
  <si>
    <t>Excludes asset impairment charges and product line discontinuation expenses in FY19 through FY20 and restructuring expenses in FY21</t>
  </si>
  <si>
    <t>Q2 FY2021</t>
  </si>
  <si>
    <t>FY21</t>
  </si>
  <si>
    <t>Q3 FY2021</t>
  </si>
  <si>
    <t>Q4 FY2021</t>
  </si>
  <si>
    <t>Loss on early extinguishment of debt</t>
  </si>
  <si>
    <t>Loss on early debt extinguishment</t>
  </si>
  <si>
    <t>Excludes asset impairment charges in FY20 and restructuring expenses in FY21</t>
  </si>
  <si>
    <t>FY2022</t>
  </si>
  <si>
    <t>Q1 FY2022</t>
  </si>
  <si>
    <t>Asbestos related expenses and adjustments</t>
  </si>
  <si>
    <t>Adjusted net income</t>
  </si>
  <si>
    <t>Q2 FY2022</t>
  </si>
  <si>
    <t>FY22</t>
  </si>
  <si>
    <t>Net cash provided by (used in) operating activities</t>
  </si>
  <si>
    <t>Net cash (used in) provided by investing activities</t>
  </si>
  <si>
    <t>Q3 FY 2022</t>
  </si>
  <si>
    <t>Net income</t>
  </si>
  <si>
    <t>Q4 FY 2022</t>
  </si>
  <si>
    <t>FY2023</t>
  </si>
  <si>
    <t>Q1 FY2023</t>
  </si>
  <si>
    <t>As the Company acquired the Fermacell business in Q1 FY19, total consolidated results do not include any results related to the Fermacell business in FY18</t>
  </si>
  <si>
    <t>Interest, net</t>
  </si>
  <si>
    <t>FY23</t>
  </si>
  <si>
    <t>EBIT Margin - North America Fiber Cement</t>
  </si>
  <si>
    <t>EBIT Margin - Asia Pacific Fiber Cement</t>
  </si>
  <si>
    <t>EBIT Margin - Europe Building Products</t>
  </si>
  <si>
    <t>Q2 FY2023</t>
  </si>
  <si>
    <t>Total shares repurchased as part of Share Buy Back program</t>
  </si>
  <si>
    <t>Shares outstanding at end of period</t>
  </si>
  <si>
    <t>Q3 FY2023</t>
  </si>
  <si>
    <t>Cash paid to AICF</t>
  </si>
  <si>
    <t>US$ Millions, except share and per share data</t>
  </si>
  <si>
    <t>$ shares repurchased as part of Share Buy Back program</t>
  </si>
  <si>
    <t>Q4 FY2023</t>
  </si>
  <si>
    <t>FY2024</t>
  </si>
  <si>
    <t>Q1 FY2024</t>
  </si>
  <si>
    <t>Adjusted EBITDA</t>
  </si>
  <si>
    <t>Excludes asbestos adjustments, AICF SG&amp;A expenses, asset impairment charges and product line discontinuation (FY19 and FY20) and restructuring expenses (FY21)</t>
  </si>
  <si>
    <t>Excludes asbestos adjustments, AICF SG&amp;A expenses, AICF interest income, tax benefit related to asbestos, loss on early debt extinguishment (FY19), asset impairment charges and product line discontinuation expenses (FY19 and FY20), restructuring expenses (FY21) and other tax adjustments</t>
  </si>
  <si>
    <t>Excludes asbestos adjustments, AICF SG&amp;A expenses, asset impairment charges and product line discontinuation (FY19 and FY20), restructuring expenses (FY21) and depreciation and amortization</t>
  </si>
  <si>
    <t>Total Depreciation and Amortization</t>
  </si>
  <si>
    <t>Net cash provided by (used in) financing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</si>
</sst>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42" formatCode="_(&quot;$&quot;* #,##0_);_(&quot;$&quot;* \(#,##0\);_(&quot;$&quot;* &quot;-&quot;_);_(@_)"/>
    <numFmt numFmtId="44" formatCode="_(&quot;$&quot;* #,##0.00_);_(&quot;$&quot;* \(#,##0.00\);_(&quot;$&quot;* &quot;-&quot;??_);_(@_)"/>
    <numFmt numFmtId="43" formatCode="_(* #,##0.00_);_(* \(#,##0.00\);_(* &quot;-&quot;??_);_(@_)"/>
    <numFmt numFmtId="164" formatCode="#,##0_);\ \(#,##0\);\ &quot;-&quot;_);_(@_)"/>
    <numFmt numFmtId="165" formatCode="mm/yy"/>
    <numFmt numFmtId="166" formatCode="0.0%"/>
    <numFmt numFmtId="167" formatCode="#,##0_);\(#,##0\);&quot;-&quot;_);@_)"/>
    <numFmt numFmtId="168" formatCode="&quot;£ &quot;#,##0_);&quot;£ &quot;\(#,##0\);&quot;-&quot;_);_(@_)"/>
    <numFmt numFmtId="169" formatCode="&quot;A$ &quot;#,##0_);&quot;A$ &quot;\(#,##0\);&quot;-&quot;_);_(@_)"/>
    <numFmt numFmtId="170" formatCode="_(&quot;$&quot;\ #,##0.00_);_(&quot;$&quot;\ \(#,##0.00\);\ &quot;-&quot;_);_(@_)"/>
    <numFmt numFmtId="171" formatCode="&quot;DFL &quot;#,##0_);&quot;DFL &quot;\(#,##0\);&quot;-&quot;_);_(@_)"/>
    <numFmt numFmtId="172" formatCode="&quot;FF &quot;#,##0_);&quot;FF &quot;\(#,##0\);&quot;-&quot;_);_(@_)"/>
    <numFmt numFmtId="173" formatCode="&quot;ITL &quot;#,##0_);&quot;ITL &quot;\(#,##0\);&quot;-&quot;_);_(@_)"/>
    <numFmt numFmtId="174" formatCode="&quot;Ptas &quot;#,##0_);&quot;Ptas &quot;\(#,##0\);&quot;-&quot;_);_(@_)"/>
    <numFmt numFmtId="175" formatCode="#,##0.0_);\(#,##0.0\);&quot;-&quot;_);@_)"/>
    <numFmt numFmtId="176" formatCode="&quot;PHP&quot;#,##0.0_);&quot;PHP&quot;\(#,##0.0\);&quot;-&quot;_);_(@_)"/>
    <numFmt numFmtId="177" formatCode="&quot;US$&quot;#,##0_);&quot;US$&quot;\(#,##0\);&quot;-&quot;_);_(@_)"/>
    <numFmt numFmtId="178" formatCode="&quot;NZ$&quot;#,##0_);&quot;NZ$&quot;\(#,##0\);&quot;-&quot;_);_(@_)"/>
    <numFmt numFmtId="179" formatCode="#,##0.0_);\ \(#,##0.0\);\ &quot;-&quot;_);_(@_)"/>
    <numFmt numFmtId="180" formatCode="#,##0.0_);\(#,##0.0\)"/>
    <numFmt numFmtId="181" formatCode="_([$€-2]* #,##0.00_);_([$€-2]* \(#,##0.00\);_([$€-2]* &quot;-&quot;??_)"/>
    <numFmt numFmtId="182" formatCode="0.000"/>
    <numFmt numFmtId="183" formatCode="#,##0_);\(#,##0\);&quot;-&quot;_)"/>
    <numFmt numFmtId="184" formatCode="0.00_)"/>
    <numFmt numFmtId="185" formatCode="_(* #,##0.0_);_(* \(#,##0.00\);_(* &quot;-&quot;??_);_(@_)"/>
    <numFmt numFmtId="186" formatCode="General_)"/>
    <numFmt numFmtId="187" formatCode="&quot;fl&quot;#,##0_);\(&quot;fl&quot;#,##0\)"/>
    <numFmt numFmtId="188" formatCode="&quot;fl&quot;#,##0_);[Red]\(&quot;fl&quot;#,##0\)"/>
    <numFmt numFmtId="189" formatCode="&quot;fl&quot;#,##0.00_);\(&quot;fl&quot;#,##0.00\)"/>
    <numFmt numFmtId="190" formatCode="&quot;fl&quot;#,##0.00_);[Red]\(&quot;fl&quot;#,##0.00\)"/>
    <numFmt numFmtId="191" formatCode="_ * #,##0.00_)_£_ ;_ * \(#,##0.00\)_£_ ;_ * &quot;-&quot;??_)_£_ ;_ @_ "/>
    <numFmt numFmtId="192" formatCode="_-* #,##0.00\ _F_-;\-* #,##0.00\ _F_-;_-* &quot;-&quot;??\ _F_-;_-@_-"/>
    <numFmt numFmtId="193" formatCode="_(&quot;$&quot;* #,##0.0_);_(&quot;$&quot;* \(#,##0.0\);_(&quot;$&quot;* &quot;-&quot;?_);_(@_)"/>
    <numFmt numFmtId="194" formatCode="_(* #,##0.0_);_(* \(#,##0.0\);_(* &quot;-&quot;??_);_(@_)"/>
    <numFmt numFmtId="195" formatCode="#,##0.00_);\(#,##0.00\);&quot;-&quot;_);@_)"/>
    <numFmt numFmtId="196" formatCode="#,##0.000_);\(#,##0.000\);&quot;-&quot;_);@_)"/>
    <numFmt numFmtId="197" formatCode="#,##0.0_);[Red]\(#,##0.0\)"/>
  </numFmts>
  <fonts count="21">
    <font>
      <sz val="11"/>
      <name val="Arial"/>
      <family val="2"/>
    </font>
    <font>
      <sz val="11"/>
      <color theme="1"/>
      <name val="Calibri"/>
      <family val="2"/>
      <scheme val="minor"/>
    </font>
    <font>
      <sz val="11"/>
      <color theme="1"/>
      <name val="Calibri"/>
      <family val="2"/>
      <scheme val="minor"/>
    </font>
    <font>
      <sz val="10"/>
      <name val="Helv"/>
    </font>
    <font>
      <sz val="10"/>
      <color indexed="8"/>
      <name val="Arial"/>
      <family val="2"/>
    </font>
    <font>
      <sz val="11"/>
      <name val="Arial"/>
      <family val="2"/>
    </font>
    <font>
      <sz val="10"/>
      <name val="Arial"/>
      <family val="2"/>
    </font>
    <font>
      <b/>
      <sz val="10"/>
      <name val="Arial"/>
      <family val="2"/>
    </font>
    <font>
      <b/>
      <sz val="11"/>
      <name val="Arial"/>
      <family val="2"/>
    </font>
    <font>
      <sz val="8"/>
      <name val="Arial"/>
      <family val="2"/>
    </font>
    <font>
      <i/>
      <sz val="8"/>
      <name val="Arial"/>
      <family val="2"/>
    </font>
    <font>
      <sz val="9"/>
      <name val="Times New Roman"/>
      <family val="1"/>
    </font>
    <font>
      <sz val="10"/>
      <name val="MS Sans Serif"/>
      <family val="2"/>
    </font>
    <font>
      <b/>
      <sz val="12"/>
      <name val="Arial"/>
      <family val="2"/>
    </font>
    <font>
      <b/>
      <i/>
      <sz val="16"/>
      <name val="Helv"/>
    </font>
    <font>
      <sz val="10"/>
      <name val="Palatino"/>
      <family val="1"/>
    </font>
    <font>
      <b/>
      <i/>
      <sz val="10"/>
      <color indexed="8"/>
      <name val="Arial"/>
      <family val="2"/>
    </font>
    <font>
      <b/>
      <sz val="10"/>
      <color indexed="9"/>
      <name val="Arial"/>
      <family val="2"/>
    </font>
    <font>
      <b/>
      <sz val="10"/>
      <color indexed="12"/>
      <name val="Arial"/>
      <family val="2"/>
    </font>
    <font>
      <sz val="9"/>
      <color indexed="81"/>
      <name val="Tahoma"/>
      <family val="2"/>
    </font>
    <font>
      <b/>
      <sz val="9"/>
      <color indexed="81"/>
      <name val="Tahoma"/>
      <family val="2"/>
    </font>
  </fonts>
  <fills count="8">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17"/>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13">
    <xf numFmtId="167" fontId="0" fillId="0" borderId="0">
      <protection locked="0"/>
    </xf>
    <xf numFmtId="42" fontId="6" fillId="0" borderId="0" applyFont="0" applyFill="0" applyBorder="0" applyAlignment="0" applyProtection="0"/>
    <xf numFmtId="44"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xf numFmtId="168" fontId="3" fillId="0" borderId="1" applyFont="0" applyFill="0" applyBorder="0" applyAlignment="0" applyProtection="0"/>
    <xf numFmtId="169" fontId="3" fillId="0" borderId="1" applyFont="0" applyFill="0" applyBorder="0" applyAlignment="0" applyProtection="0"/>
    <xf numFmtId="185" fontId="11" fillId="0" borderId="0" applyFill="0" applyBorder="0" applyAlignment="0"/>
    <xf numFmtId="186" fontId="11" fillId="0" borderId="0" applyFill="0" applyBorder="0" applyAlignment="0"/>
    <xf numFmtId="182" fontId="11" fillId="0" borderId="0" applyFill="0" applyBorder="0" applyAlignment="0"/>
    <xf numFmtId="187" fontId="11" fillId="0" borderId="0" applyFill="0" applyBorder="0" applyAlignment="0"/>
    <xf numFmtId="188"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64" fontId="3" fillId="0" borderId="0" applyFont="0" applyFill="0" applyBorder="0" applyAlignment="0" applyProtection="0"/>
    <xf numFmtId="185" fontId="11" fillId="0" borderId="0" applyFont="0" applyFill="0" applyBorder="0" applyAlignment="0" applyProtection="0"/>
    <xf numFmtId="170" fontId="3" fillId="0" borderId="0" applyFont="0" applyFill="0" applyBorder="0" applyAlignment="0" applyProtection="0"/>
    <xf numFmtId="186" fontId="11" fillId="0" borderId="0" applyFont="0" applyFill="0" applyBorder="0" applyAlignment="0" applyProtection="0"/>
    <xf numFmtId="14" fontId="4" fillId="0" borderId="0" applyFill="0" applyBorder="0" applyAlignment="0"/>
    <xf numFmtId="14" fontId="3" fillId="0" borderId="0" applyFont="0" applyFill="0" applyBorder="0" applyAlignment="0" applyProtection="0"/>
    <xf numFmtId="38" fontId="12" fillId="0" borderId="2">
      <alignment vertical="center"/>
    </xf>
    <xf numFmtId="171" fontId="3" fillId="0" borderId="1" applyFont="0" applyFill="0" applyBorder="0" applyAlignment="0" applyProtection="0"/>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81" fontId="5" fillId="0" borderId="0" applyFont="0" applyFill="0" applyBorder="0" applyAlignment="0" applyProtection="0">
      <protection locked="0"/>
    </xf>
    <xf numFmtId="172" fontId="3" fillId="0" borderId="1" applyFont="0" applyFill="0" applyBorder="0" applyAlignment="0" applyProtection="0"/>
    <xf numFmtId="38" fontId="9" fillId="3"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10" fontId="9" fillId="4" borderId="1" applyNumberFormat="0" applyBorder="0" applyAlignment="0" applyProtection="0"/>
    <xf numFmtId="173" fontId="3" fillId="0" borderId="1" applyFont="0" applyFill="0" applyBorder="0" applyAlignment="0" applyProtection="0"/>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65" fontId="3" fillId="0" borderId="0" applyFont="0" applyFill="0" applyBorder="0" applyAlignment="0" applyProtection="0"/>
    <xf numFmtId="184" fontId="14" fillId="0" borderId="0"/>
    <xf numFmtId="183" fontId="15" fillId="0" borderId="0"/>
    <xf numFmtId="178" fontId="5" fillId="0" borderId="5" applyFont="0" applyFill="0" applyBorder="0" applyAlignment="0" applyProtection="0">
      <protection locked="0"/>
    </xf>
    <xf numFmtId="0" fontId="4" fillId="2" borderId="0">
      <alignment horizontal="right"/>
    </xf>
    <xf numFmtId="0" fontId="16" fillId="5" borderId="0"/>
    <xf numFmtId="0" fontId="17" fillId="6" borderId="0"/>
    <xf numFmtId="0" fontId="18" fillId="2" borderId="0">
      <alignment horizontal="centerContinuous"/>
    </xf>
    <xf numFmtId="166" fontId="3" fillId="0" borderId="0" applyFont="0" applyFill="0" applyBorder="0" applyAlignment="0" applyProtection="0"/>
    <xf numFmtId="188" fontId="11" fillId="0" borderId="0" applyFont="0" applyFill="0" applyBorder="0" applyAlignment="0" applyProtection="0"/>
    <xf numFmtId="192" fontId="6" fillId="0" borderId="0" applyFont="0" applyFill="0" applyBorder="0" applyAlignment="0" applyProtection="0"/>
    <xf numFmtId="10" fontId="6" fillId="0" borderId="0" applyFont="0" applyFill="0" applyBorder="0" applyAlignment="0" applyProtection="0"/>
    <xf numFmtId="176" fontId="5" fillId="0" borderId="5" applyFont="0" applyFill="0" applyBorder="0" applyAlignment="0" applyProtection="0">
      <protection locked="0"/>
    </xf>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74" fontId="3" fillId="0" borderId="1" applyFont="0" applyFill="0" applyBorder="0" applyAlignment="0" applyProtection="0"/>
    <xf numFmtId="49" fontId="4" fillId="0" borderId="0" applyFill="0" applyBorder="0" applyAlignment="0"/>
    <xf numFmtId="190" fontId="11" fillId="0" borderId="0" applyFill="0" applyBorder="0" applyAlignment="0"/>
    <xf numFmtId="191" fontId="6" fillId="0" borderId="0" applyFill="0" applyBorder="0" applyAlignment="0"/>
    <xf numFmtId="177" fontId="3" fillId="0" borderId="0" applyFont="0" applyFill="0" applyBorder="0" applyAlignment="0" applyProtection="0"/>
    <xf numFmtId="1" fontId="10" fillId="0" borderId="0" applyFill="0" applyBorder="0">
      <alignment horizontal="center"/>
    </xf>
    <xf numFmtId="0" fontId="2" fillId="0" borderId="0"/>
    <xf numFmtId="43" fontId="2" fillId="0" borderId="0" applyFont="0" applyFill="0" applyBorder="0" applyAlignment="0" applyProtection="0"/>
    <xf numFmtId="44" fontId="2"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167" fontId="5" fillId="0" borderId="0">
      <protection locked="0"/>
    </xf>
    <xf numFmtId="9"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170" fontId="3"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166"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67" fontId="5" fillId="0" borderId="0">
      <protection locked="0"/>
    </xf>
    <xf numFmtId="0" fontId="5" fillId="0" borderId="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6" fontId="3" fillId="0" borderId="0" applyFont="0" applyFill="0" applyBorder="0" applyAlignment="0" applyProtection="0"/>
    <xf numFmtId="167" fontId="5" fillId="0" borderId="0">
      <protection locked="0"/>
    </xf>
    <xf numFmtId="167" fontId="5" fillId="0" borderId="0">
      <protection locked="0"/>
    </xf>
    <xf numFmtId="167" fontId="5" fillId="0" borderId="0">
      <protection locked="0"/>
    </xf>
    <xf numFmtId="167" fontId="5" fillId="0" borderId="0">
      <protection locked="0"/>
    </xf>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70"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67" fontId="5" fillId="0" borderId="0">
      <protection locked="0"/>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7" fontId="5" fillId="0" borderId="0">
      <protection locked="0"/>
    </xf>
    <xf numFmtId="164" fontId="3" fillId="0" borderId="0" applyFont="0" applyFill="0" applyBorder="0" applyAlignment="0" applyProtection="0"/>
    <xf numFmtId="167" fontId="5" fillId="0" borderId="0">
      <protection locked="0"/>
    </xf>
    <xf numFmtId="167" fontId="5" fillId="0" borderId="0">
      <protection locked="0"/>
    </xf>
    <xf numFmtId="43" fontId="1" fillId="0" borderId="0" applyFont="0" applyFill="0" applyBorder="0" applyAlignment="0" applyProtection="0"/>
    <xf numFmtId="167" fontId="5" fillId="0" borderId="0">
      <protection locked="0"/>
    </xf>
    <xf numFmtId="0" fontId="1" fillId="0" borderId="0"/>
    <xf numFmtId="0" fontId="1" fillId="0" borderId="0"/>
    <xf numFmtId="0" fontId="1" fillId="0" borderId="0"/>
    <xf numFmtId="167" fontId="5" fillId="0" borderId="0">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cellStyleXfs>
  <cellXfs count="245">
    <xf numFmtId="167" fontId="0" fillId="0" borderId="0" xfId="0">
      <protection locked="0"/>
    </xf>
    <xf numFmtId="167" fontId="0" fillId="7" borderId="0" xfId="0" applyFont="1" applyFill="1">
      <protection locked="0"/>
    </xf>
    <xf numFmtId="167" fontId="0" fillId="7" borderId="0" xfId="0" applyFont="1" applyFill="1" applyAlignment="1">
      <alignment wrapText="1"/>
      <protection locked="0"/>
    </xf>
    <xf numFmtId="179" fontId="0" fillId="7" borderId="0" xfId="16" applyNumberFormat="1" applyFont="1" applyFill="1" applyBorder="1" applyProtection="1">
      <protection locked="0"/>
    </xf>
    <xf numFmtId="167" fontId="8" fillId="7" borderId="0" xfId="0" applyFont="1" applyFill="1" applyAlignment="1">
      <alignment horizontal="center" vertical="top" wrapText="1"/>
      <protection locked="0"/>
    </xf>
    <xf numFmtId="167" fontId="8" fillId="7" borderId="0" xfId="0" applyFont="1" applyFill="1" applyAlignment="1">
      <alignment horizontal="center" vertical="top"/>
      <protection locked="0"/>
    </xf>
    <xf numFmtId="167" fontId="0" fillId="7" borderId="0" xfId="0" applyFont="1" applyFill="1" applyAlignment="1">
      <alignment vertical="top" wrapText="1"/>
      <protection locked="0"/>
    </xf>
    <xf numFmtId="167" fontId="0" fillId="7" borderId="0" xfId="0" applyFont="1" applyFill="1" applyAlignment="1">
      <alignment horizontal="center"/>
      <protection locked="0"/>
    </xf>
    <xf numFmtId="167" fontId="0" fillId="7" borderId="8" xfId="0" applyFont="1" applyFill="1" applyBorder="1">
      <protection locked="0"/>
    </xf>
    <xf numFmtId="170" fontId="0" fillId="7" borderId="0" xfId="18" applyFont="1" applyFill="1" applyBorder="1" applyProtection="1">
      <protection locked="0"/>
    </xf>
    <xf numFmtId="167" fontId="0" fillId="7" borderId="0" xfId="0" applyFont="1" applyFill="1" applyBorder="1">
      <protection locked="0"/>
    </xf>
    <xf numFmtId="167" fontId="8" fillId="7" borderId="0" xfId="0" applyFont="1" applyFill="1" applyBorder="1" applyAlignment="1">
      <alignment horizontal="center" vertical="top"/>
      <protection locked="0"/>
    </xf>
    <xf numFmtId="167" fontId="8" fillId="7" borderId="8" xfId="0" applyFont="1" applyFill="1" applyBorder="1" applyAlignment="1">
      <protection locked="0"/>
    </xf>
    <xf numFmtId="167" fontId="8" fillId="7" borderId="5" xfId="0" applyFont="1" applyFill="1" applyBorder="1">
      <protection locked="0"/>
    </xf>
    <xf numFmtId="170" fontId="0" fillId="7" borderId="7" xfId="18" applyFont="1" applyFill="1" applyBorder="1" applyProtection="1">
      <protection locked="0"/>
    </xf>
    <xf numFmtId="179" fontId="0" fillId="7" borderId="6" xfId="16" applyNumberFormat="1" applyFont="1" applyFill="1" applyBorder="1" applyProtection="1">
      <protection locked="0"/>
    </xf>
    <xf numFmtId="170" fontId="0" fillId="7" borderId="11" xfId="18" applyFont="1" applyFill="1" applyBorder="1" applyProtection="1">
      <protection locked="0"/>
    </xf>
    <xf numFmtId="167" fontId="0" fillId="7" borderId="0" xfId="0" applyFont="1" applyFill="1" applyAlignment="1">
      <alignment horizontal="left" indent="2"/>
      <protection locked="0"/>
    </xf>
    <xf numFmtId="167" fontId="0" fillId="7" borderId="0" xfId="0" applyFont="1" applyFill="1" applyAlignment="1">
      <alignment horizontal="left" indent="3"/>
      <protection locked="0"/>
    </xf>
    <xf numFmtId="167" fontId="6" fillId="7" borderId="0" xfId="0" applyFont="1" applyFill="1">
      <protection locked="0"/>
    </xf>
    <xf numFmtId="167" fontId="8" fillId="7" borderId="0" xfId="0" applyFont="1" applyFill="1" applyBorder="1">
      <protection locked="0"/>
    </xf>
    <xf numFmtId="167" fontId="0" fillId="7" borderId="0" xfId="0" applyFont="1" applyFill="1" applyAlignment="1">
      <alignment horizontal="left" indent="4"/>
      <protection locked="0"/>
    </xf>
    <xf numFmtId="167" fontId="8" fillId="7" borderId="0" xfId="0" applyFont="1" applyFill="1">
      <protection locked="0"/>
    </xf>
    <xf numFmtId="167" fontId="8" fillId="7" borderId="0" xfId="0" applyFont="1" applyFill="1" applyAlignment="1">
      <alignment horizontal="center"/>
      <protection locked="0"/>
    </xf>
    <xf numFmtId="167" fontId="0" fillId="7" borderId="0" xfId="0" applyFont="1" applyFill="1" applyAlignment="1">
      <alignment horizontal="left" wrapText="1" indent="4"/>
      <protection locked="0"/>
    </xf>
    <xf numFmtId="167" fontId="8" fillId="7" borderId="0" xfId="0" applyFont="1" applyFill="1" applyAlignment="1">
      <alignment horizontal="center" wrapText="1"/>
      <protection locked="0"/>
    </xf>
    <xf numFmtId="167" fontId="0" fillId="7" borderId="0" xfId="0" applyFont="1" applyFill="1" applyBorder="1" applyAlignment="1">
      <alignment horizontal="left" indent="2"/>
      <protection locked="0"/>
    </xf>
    <xf numFmtId="167" fontId="8" fillId="7" borderId="8" xfId="0" applyFont="1" applyFill="1" applyBorder="1" applyAlignment="1">
      <alignment wrapText="1"/>
      <protection locked="0"/>
    </xf>
    <xf numFmtId="170" fontId="0" fillId="7" borderId="8" xfId="18" applyFont="1" applyFill="1" applyBorder="1" applyProtection="1">
      <protection locked="0"/>
    </xf>
    <xf numFmtId="167" fontId="8" fillId="7" borderId="0" xfId="0" applyFont="1" applyFill="1" applyAlignment="1">
      <alignment horizontal="left"/>
      <protection locked="0"/>
    </xf>
    <xf numFmtId="167" fontId="8" fillId="7" borderId="0" xfId="0" applyFont="1" applyFill="1" applyAlignment="1">
      <protection locked="0"/>
    </xf>
    <xf numFmtId="167" fontId="8" fillId="7" borderId="0" xfId="0" applyFont="1" applyFill="1" applyAlignment="1">
      <alignment wrapText="1"/>
      <protection locked="0"/>
    </xf>
    <xf numFmtId="167" fontId="8" fillId="7" borderId="0" xfId="0" applyFont="1" applyFill="1" applyBorder="1" applyAlignment="1">
      <alignment horizontal="left"/>
      <protection locked="0"/>
    </xf>
    <xf numFmtId="180" fontId="8" fillId="7" borderId="0" xfId="0" applyNumberFormat="1" applyFont="1" applyFill="1" applyBorder="1">
      <protection locked="0"/>
    </xf>
    <xf numFmtId="180" fontId="8" fillId="7" borderId="6" xfId="0" applyNumberFormat="1" applyFont="1" applyFill="1" applyBorder="1">
      <protection locked="0"/>
    </xf>
    <xf numFmtId="167" fontId="0" fillId="7" borderId="8" xfId="0" applyFont="1" applyFill="1" applyBorder="1" applyAlignment="1">
      <alignment horizontal="left" indent="2"/>
      <protection locked="0"/>
    </xf>
    <xf numFmtId="167" fontId="0" fillId="7" borderId="0" xfId="0" applyFont="1" applyFill="1" applyBorder="1" applyAlignment="1">
      <alignment horizontal="left" indent="3"/>
      <protection locked="0"/>
    </xf>
    <xf numFmtId="167" fontId="0" fillId="7" borderId="6" xfId="0" applyFont="1" applyFill="1" applyBorder="1" applyAlignment="1">
      <alignment horizontal="center"/>
      <protection locked="0"/>
    </xf>
    <xf numFmtId="167" fontId="8" fillId="7" borderId="6" xfId="0" applyFont="1" applyFill="1" applyBorder="1" applyAlignment="1">
      <alignment horizontal="center"/>
      <protection locked="0"/>
    </xf>
    <xf numFmtId="167" fontId="0" fillId="7" borderId="11" xfId="0" applyFont="1" applyFill="1" applyBorder="1" applyAlignment="1">
      <alignment horizontal="center"/>
      <protection locked="0"/>
    </xf>
    <xf numFmtId="167" fontId="6" fillId="7" borderId="0" xfId="0" applyFont="1" applyFill="1" applyAlignment="1">
      <protection locked="0"/>
    </xf>
    <xf numFmtId="167" fontId="7" fillId="7" borderId="8" xfId="0" applyFont="1" applyFill="1" applyBorder="1" applyAlignment="1">
      <alignment wrapText="1"/>
      <protection locked="0"/>
    </xf>
    <xf numFmtId="167" fontId="8" fillId="7" borderId="8" xfId="0" applyFont="1" applyFill="1" applyBorder="1" applyAlignment="1">
      <alignment horizontal="center"/>
      <protection locked="0"/>
    </xf>
    <xf numFmtId="180" fontId="0" fillId="7" borderId="5" xfId="0" applyNumberFormat="1" applyFont="1" applyFill="1" applyBorder="1">
      <protection locked="0"/>
    </xf>
    <xf numFmtId="180" fontId="0" fillId="7" borderId="0" xfId="0" applyNumberFormat="1" applyFont="1" applyFill="1" applyBorder="1">
      <protection locked="0"/>
    </xf>
    <xf numFmtId="180" fontId="0" fillId="7" borderId="6" xfId="0" applyNumberFormat="1" applyFont="1" applyFill="1" applyBorder="1">
      <protection locked="0"/>
    </xf>
    <xf numFmtId="180" fontId="0" fillId="7" borderId="7" xfId="0" applyNumberFormat="1" applyFont="1" applyFill="1" applyBorder="1">
      <protection locked="0"/>
    </xf>
    <xf numFmtId="180" fontId="0" fillId="7" borderId="8" xfId="0" applyNumberFormat="1" applyFont="1" applyFill="1" applyBorder="1">
      <protection locked="0"/>
    </xf>
    <xf numFmtId="180" fontId="0" fillId="7" borderId="11" xfId="0" applyNumberFormat="1" applyFont="1" applyFill="1" applyBorder="1">
      <protection locked="0"/>
    </xf>
    <xf numFmtId="193" fontId="0" fillId="7" borderId="5" xfId="0" applyNumberFormat="1" applyFont="1" applyFill="1" applyBorder="1">
      <protection locked="0"/>
    </xf>
    <xf numFmtId="193" fontId="0" fillId="7" borderId="0" xfId="0" applyNumberFormat="1" applyFont="1" applyFill="1" applyBorder="1">
      <protection locked="0"/>
    </xf>
    <xf numFmtId="179" fontId="0" fillId="7" borderId="5" xfId="16" applyNumberFormat="1" applyFont="1" applyFill="1" applyBorder="1" applyProtection="1">
      <protection locked="0"/>
    </xf>
    <xf numFmtId="167" fontId="8" fillId="7" borderId="11" xfId="0" applyFont="1" applyFill="1" applyBorder="1" applyAlignment="1">
      <alignment horizontal="center"/>
      <protection locked="0"/>
    </xf>
    <xf numFmtId="179" fontId="0" fillId="7" borderId="8" xfId="16" applyNumberFormat="1" applyFont="1" applyFill="1" applyBorder="1" applyAlignment="1" applyProtection="1">
      <alignment horizontal="right"/>
      <protection locked="0"/>
    </xf>
    <xf numFmtId="179" fontId="0" fillId="7" borderId="11" xfId="16" applyNumberFormat="1" applyFont="1" applyFill="1" applyBorder="1" applyProtection="1">
      <protection locked="0"/>
    </xf>
    <xf numFmtId="179" fontId="0" fillId="7" borderId="0" xfId="16" applyNumberFormat="1" applyFont="1" applyFill="1" applyBorder="1" applyAlignment="1" applyProtection="1">
      <alignment horizontal="right"/>
      <protection locked="0"/>
    </xf>
    <xf numFmtId="180" fontId="8" fillId="7" borderId="5" xfId="0" applyNumberFormat="1" applyFont="1" applyFill="1" applyBorder="1">
      <protection locked="0"/>
    </xf>
    <xf numFmtId="194" fontId="0" fillId="7" borderId="5" xfId="0" applyNumberFormat="1" applyFont="1" applyFill="1" applyBorder="1" applyAlignment="1">
      <alignment horizontal="center"/>
      <protection locked="0"/>
    </xf>
    <xf numFmtId="194" fontId="0" fillId="7" borderId="0" xfId="0" applyNumberFormat="1" applyFont="1" applyFill="1" applyBorder="1" applyAlignment="1">
      <alignment horizontal="center"/>
      <protection locked="0"/>
    </xf>
    <xf numFmtId="194" fontId="0" fillId="7" borderId="6" xfId="0" applyNumberFormat="1" applyFont="1" applyFill="1" applyBorder="1" applyAlignment="1">
      <alignment horizontal="center"/>
      <protection locked="0"/>
    </xf>
    <xf numFmtId="167" fontId="0" fillId="7" borderId="8" xfId="0" applyFont="1" applyFill="1" applyBorder="1" applyAlignment="1">
      <alignment horizontal="left" indent="3"/>
      <protection locked="0"/>
    </xf>
    <xf numFmtId="194" fontId="0" fillId="7" borderId="7" xfId="0" applyNumberFormat="1" applyFont="1" applyFill="1" applyBorder="1" applyAlignment="1">
      <alignment horizontal="center"/>
      <protection locked="0"/>
    </xf>
    <xf numFmtId="194" fontId="0" fillId="7" borderId="8" xfId="0" applyNumberFormat="1" applyFont="1" applyFill="1" applyBorder="1" applyAlignment="1">
      <alignment horizontal="center"/>
      <protection locked="0"/>
    </xf>
    <xf numFmtId="167" fontId="0" fillId="7" borderId="0" xfId="0" applyFont="1" applyFill="1" applyAlignment="1">
      <alignment horizontal="left" indent="1"/>
      <protection locked="0"/>
    </xf>
    <xf numFmtId="167" fontId="0" fillId="7" borderId="0" xfId="0" applyFont="1" applyFill="1" applyBorder="1" applyAlignment="1">
      <alignment horizontal="left" indent="1"/>
      <protection locked="0"/>
    </xf>
    <xf numFmtId="179" fontId="0" fillId="7" borderId="5" xfId="0" applyNumberFormat="1" applyFont="1" applyFill="1" applyBorder="1">
      <protection locked="0"/>
    </xf>
    <xf numFmtId="167" fontId="0" fillId="7" borderId="0" xfId="0" applyFont="1" applyFill="1" applyAlignment="1">
      <alignment horizontal="center" wrapText="1"/>
      <protection locked="0"/>
    </xf>
    <xf numFmtId="179" fontId="0" fillId="7" borderId="8" xfId="16" applyNumberFormat="1" applyFont="1" applyFill="1" applyBorder="1" applyProtection="1">
      <protection locked="0"/>
    </xf>
    <xf numFmtId="166" fontId="0" fillId="7" borderId="0" xfId="49" applyFont="1" applyFill="1" applyBorder="1" applyProtection="1">
      <protection locked="0"/>
    </xf>
    <xf numFmtId="179" fontId="0" fillId="7" borderId="12" xfId="16" applyNumberFormat="1" applyFont="1" applyFill="1" applyBorder="1" applyProtection="1">
      <protection locked="0"/>
    </xf>
    <xf numFmtId="180" fontId="0" fillId="7" borderId="13" xfId="0" applyNumberFormat="1" applyFont="1" applyFill="1" applyBorder="1">
      <protection locked="0"/>
    </xf>
    <xf numFmtId="180" fontId="0" fillId="7" borderId="12" xfId="0" applyNumberFormat="1" applyFont="1" applyFill="1" applyBorder="1">
      <protection locked="0"/>
    </xf>
    <xf numFmtId="167" fontId="8" fillId="7" borderId="0" xfId="0" applyFont="1" applyFill="1" applyAlignment="1">
      <alignment horizontal="left" wrapText="1" indent="4"/>
      <protection locked="0"/>
    </xf>
    <xf numFmtId="167" fontId="8" fillId="7" borderId="1" xfId="0" applyFont="1" applyFill="1" applyBorder="1" applyAlignment="1">
      <alignment horizontal="center"/>
      <protection locked="0"/>
    </xf>
    <xf numFmtId="167" fontId="8" fillId="7" borderId="12" xfId="0" applyFont="1" applyFill="1" applyBorder="1">
      <protection locked="0"/>
    </xf>
    <xf numFmtId="193" fontId="0" fillId="7" borderId="12" xfId="0" applyNumberFormat="1" applyFont="1" applyFill="1" applyBorder="1">
      <protection locked="0"/>
    </xf>
    <xf numFmtId="180" fontId="8" fillId="7" borderId="12" xfId="0" applyNumberFormat="1" applyFont="1" applyFill="1" applyBorder="1">
      <protection locked="0"/>
    </xf>
    <xf numFmtId="167" fontId="8" fillId="7" borderId="7" xfId="0" applyFont="1" applyFill="1" applyBorder="1" applyAlignment="1">
      <alignment horizontal="center"/>
      <protection locked="0"/>
    </xf>
    <xf numFmtId="167" fontId="8" fillId="7" borderId="0" xfId="0" applyFont="1" applyFill="1" applyBorder="1" applyAlignment="1">
      <alignment horizontal="center"/>
      <protection locked="0"/>
    </xf>
    <xf numFmtId="179" fontId="0" fillId="7" borderId="0" xfId="0" applyNumberFormat="1" applyFont="1" applyFill="1" applyBorder="1">
      <protection locked="0"/>
    </xf>
    <xf numFmtId="49" fontId="0" fillId="7" borderId="0" xfId="0" applyNumberFormat="1" applyFont="1" applyFill="1" applyBorder="1" applyAlignment="1">
      <alignment horizontal="left" vertical="top" wrapText="1"/>
      <protection locked="0"/>
    </xf>
    <xf numFmtId="167" fontId="0" fillId="7" borderId="0" xfId="0" applyFont="1" applyFill="1" applyBorder="1" applyAlignment="1">
      <protection locked="0"/>
    </xf>
    <xf numFmtId="49" fontId="0" fillId="0" borderId="0" xfId="0" applyNumberFormat="1" applyFont="1" applyBorder="1" applyAlignment="1">
      <alignment horizontal="left" vertical="top" wrapText="1"/>
      <protection locked="0"/>
    </xf>
    <xf numFmtId="0" fontId="0" fillId="7" borderId="0" xfId="0" applyNumberFormat="1" applyFont="1" applyFill="1" applyAlignment="1">
      <alignment vertical="top" wrapText="1"/>
      <protection locked="0"/>
    </xf>
    <xf numFmtId="167" fontId="0" fillId="7" borderId="0" xfId="0" applyFont="1" applyFill="1" applyAlignment="1">
      <alignment horizontal="right"/>
      <protection locked="0"/>
    </xf>
    <xf numFmtId="196" fontId="8" fillId="7" borderId="5" xfId="0" applyNumberFormat="1" applyFont="1" applyFill="1" applyBorder="1">
      <protection locked="0"/>
    </xf>
    <xf numFmtId="196" fontId="8" fillId="7" borderId="0" xfId="0" applyNumberFormat="1" applyFont="1" applyFill="1" applyBorder="1">
      <protection locked="0"/>
    </xf>
    <xf numFmtId="196" fontId="8" fillId="7" borderId="12" xfId="0" applyNumberFormat="1" applyFont="1" applyFill="1" applyBorder="1">
      <protection locked="0"/>
    </xf>
    <xf numFmtId="167" fontId="8" fillId="7" borderId="0" xfId="0" quotePrefix="1" applyFont="1" applyFill="1" applyAlignment="1">
      <alignment horizontal="center"/>
      <protection locked="0"/>
    </xf>
    <xf numFmtId="164" fontId="8" fillId="7" borderId="5" xfId="16" applyFont="1" applyFill="1" applyBorder="1" applyProtection="1">
      <protection locked="0"/>
    </xf>
    <xf numFmtId="164" fontId="8" fillId="7" borderId="0" xfId="16" applyFont="1" applyFill="1" applyBorder="1" applyProtection="1">
      <protection locked="0"/>
    </xf>
    <xf numFmtId="164" fontId="0" fillId="7" borderId="6" xfId="16" applyFont="1" applyFill="1" applyBorder="1" applyProtection="1">
      <protection locked="0"/>
    </xf>
    <xf numFmtId="164" fontId="0" fillId="7" borderId="0" xfId="16" applyFont="1" applyFill="1" applyBorder="1" applyProtection="1">
      <protection locked="0"/>
    </xf>
    <xf numFmtId="164" fontId="8" fillId="7" borderId="6" xfId="16" applyFont="1" applyFill="1" applyBorder="1" applyProtection="1">
      <protection locked="0"/>
    </xf>
    <xf numFmtId="164" fontId="0" fillId="7" borderId="5" xfId="16" applyFont="1" applyFill="1" applyBorder="1" applyProtection="1">
      <protection locked="0"/>
    </xf>
    <xf numFmtId="164" fontId="0" fillId="7" borderId="12" xfId="16" applyFont="1" applyFill="1" applyBorder="1" applyProtection="1">
      <protection locked="0"/>
    </xf>
    <xf numFmtId="166" fontId="0" fillId="7" borderId="5" xfId="49" applyFont="1" applyFill="1" applyBorder="1" applyProtection="1">
      <protection locked="0"/>
    </xf>
    <xf numFmtId="167" fontId="0" fillId="7" borderId="11" xfId="0" applyFont="1" applyFill="1" applyBorder="1" applyAlignment="1">
      <alignment horizontal="right"/>
      <protection locked="0"/>
    </xf>
    <xf numFmtId="195" fontId="0" fillId="7" borderId="5" xfId="0" applyNumberFormat="1" applyFont="1" applyFill="1" applyBorder="1">
      <protection locked="0"/>
    </xf>
    <xf numFmtId="195" fontId="0" fillId="7" borderId="0" xfId="0" applyNumberFormat="1" applyFont="1" applyFill="1" applyBorder="1">
      <protection locked="0"/>
    </xf>
    <xf numFmtId="195" fontId="0" fillId="7" borderId="12" xfId="0" applyNumberFormat="1" applyFont="1" applyFill="1" applyBorder="1">
      <protection locked="0"/>
    </xf>
    <xf numFmtId="175" fontId="0" fillId="7" borderId="0" xfId="0" applyNumberFormat="1" applyFont="1" applyFill="1" applyBorder="1">
      <protection locked="0"/>
    </xf>
    <xf numFmtId="180" fontId="0" fillId="7" borderId="14" xfId="0" applyNumberFormat="1" applyFont="1" applyFill="1" applyBorder="1">
      <protection locked="0"/>
    </xf>
    <xf numFmtId="180" fontId="0" fillId="7" borderId="15" xfId="0" applyNumberFormat="1" applyFont="1" applyFill="1" applyBorder="1">
      <protection locked="0"/>
    </xf>
    <xf numFmtId="179" fontId="0" fillId="7" borderId="7" xfId="16" applyNumberFormat="1" applyFont="1" applyFill="1" applyBorder="1" applyProtection="1">
      <protection locked="0"/>
    </xf>
    <xf numFmtId="179" fontId="0" fillId="7" borderId="13" xfId="16" applyNumberFormat="1" applyFont="1" applyFill="1" applyBorder="1" applyProtection="1">
      <protection locked="0"/>
    </xf>
    <xf numFmtId="180" fontId="8" fillId="7" borderId="14" xfId="0" applyNumberFormat="1" applyFont="1" applyFill="1" applyBorder="1">
      <protection locked="0"/>
    </xf>
    <xf numFmtId="180" fontId="8" fillId="7" borderId="15" xfId="0" applyNumberFormat="1" applyFont="1" applyFill="1" applyBorder="1">
      <protection locked="0"/>
    </xf>
    <xf numFmtId="164" fontId="8" fillId="7" borderId="12" xfId="16" applyFont="1" applyFill="1" applyBorder="1" applyProtection="1">
      <protection locked="0"/>
    </xf>
    <xf numFmtId="166" fontId="0" fillId="7" borderId="12" xfId="49" applyFont="1" applyFill="1" applyBorder="1" applyProtection="1">
      <protection locked="0"/>
    </xf>
    <xf numFmtId="170" fontId="0" fillId="7" borderId="12" xfId="18" applyFont="1" applyFill="1" applyBorder="1" applyProtection="1">
      <protection locked="0"/>
    </xf>
    <xf numFmtId="170" fontId="0" fillId="7" borderId="13" xfId="18" applyFont="1" applyFill="1" applyBorder="1" applyProtection="1">
      <protection locked="0"/>
    </xf>
    <xf numFmtId="197" fontId="8" fillId="7" borderId="1" xfId="0" applyNumberFormat="1" applyFont="1" applyFill="1" applyBorder="1" applyAlignment="1">
      <alignment horizontal="center"/>
      <protection locked="0"/>
    </xf>
    <xf numFmtId="197" fontId="8" fillId="7" borderId="5" xfId="0" applyNumberFormat="1" applyFont="1" applyFill="1" applyBorder="1">
      <protection locked="0"/>
    </xf>
    <xf numFmtId="197" fontId="0" fillId="7" borderId="0" xfId="0" applyNumberFormat="1" applyFont="1" applyFill="1" applyBorder="1">
      <protection locked="0"/>
    </xf>
    <xf numFmtId="197" fontId="0" fillId="7" borderId="12" xfId="0" applyNumberFormat="1" applyFont="1" applyFill="1" applyBorder="1">
      <protection locked="0"/>
    </xf>
    <xf numFmtId="197" fontId="0" fillId="7" borderId="5" xfId="0" applyNumberFormat="1" applyFont="1" applyFill="1" applyBorder="1">
      <protection locked="0"/>
    </xf>
    <xf numFmtId="197" fontId="0" fillId="7" borderId="7" xfId="0" applyNumberFormat="1" applyFont="1" applyFill="1" applyBorder="1">
      <protection locked="0"/>
    </xf>
    <xf numFmtId="197" fontId="0" fillId="7" borderId="5" xfId="16" applyNumberFormat="1" applyFont="1" applyFill="1" applyBorder="1" applyProtection="1">
      <protection locked="0"/>
    </xf>
    <xf numFmtId="197" fontId="8" fillId="7" borderId="5" xfId="16" applyNumberFormat="1" applyFont="1" applyFill="1" applyBorder="1" applyProtection="1">
      <protection locked="0"/>
    </xf>
    <xf numFmtId="197" fontId="8" fillId="7" borderId="14" xfId="0" applyNumberFormat="1" applyFont="1" applyFill="1" applyBorder="1">
      <protection locked="0"/>
    </xf>
    <xf numFmtId="197" fontId="0" fillId="7" borderId="7" xfId="18" applyNumberFormat="1" applyFont="1" applyFill="1" applyBorder="1" applyProtection="1">
      <protection locked="0"/>
    </xf>
    <xf numFmtId="197" fontId="0" fillId="7" borderId="8" xfId="0" applyNumberFormat="1" applyFont="1" applyFill="1" applyBorder="1">
      <protection locked="0"/>
    </xf>
    <xf numFmtId="197" fontId="0" fillId="7" borderId="13" xfId="0" applyNumberFormat="1" applyFont="1" applyFill="1" applyBorder="1">
      <protection locked="0"/>
    </xf>
    <xf numFmtId="197" fontId="0" fillId="7" borderId="0" xfId="0" applyNumberFormat="1" applyFont="1" applyFill="1">
      <protection locked="0"/>
    </xf>
    <xf numFmtId="197" fontId="8" fillId="7" borderId="0" xfId="0" applyNumberFormat="1" applyFont="1" applyFill="1" applyBorder="1" applyAlignment="1">
      <alignment horizontal="center"/>
      <protection locked="0"/>
    </xf>
    <xf numFmtId="197" fontId="8" fillId="7" borderId="7" xfId="0" applyNumberFormat="1" applyFont="1" applyFill="1" applyBorder="1" applyAlignment="1">
      <alignment horizontal="center"/>
      <protection locked="0"/>
    </xf>
    <xf numFmtId="167" fontId="0" fillId="7" borderId="8" xfId="0" applyFont="1" applyFill="1" applyBorder="1" applyAlignment="1">
      <alignment horizontal="center"/>
      <protection locked="0"/>
    </xf>
    <xf numFmtId="167" fontId="8" fillId="7" borderId="8" xfId="0" applyFont="1" applyFill="1" applyBorder="1" applyAlignment="1">
      <alignment horizontal="center" wrapText="1"/>
      <protection locked="0"/>
    </xf>
    <xf numFmtId="179" fontId="0" fillId="7" borderId="7" xfId="16" applyNumberFormat="1" applyFont="1" applyFill="1" applyBorder="1" applyAlignment="1" applyProtection="1">
      <alignment horizontal="right"/>
      <protection locked="0"/>
    </xf>
    <xf numFmtId="197" fontId="0" fillId="7" borderId="7" xfId="16" applyNumberFormat="1" applyFont="1" applyFill="1" applyBorder="1" applyAlignment="1" applyProtection="1">
      <alignment horizontal="right"/>
      <protection locked="0"/>
    </xf>
    <xf numFmtId="167" fontId="0" fillId="0" borderId="0" xfId="0" applyFont="1" applyFill="1">
      <protection locked="0"/>
    </xf>
    <xf numFmtId="167" fontId="0" fillId="0" borderId="0" xfId="0" applyFont="1" applyFill="1" applyAlignment="1">
      <alignment horizontal="left" indent="2"/>
      <protection locked="0"/>
    </xf>
    <xf numFmtId="179" fontId="0" fillId="0" borderId="5" xfId="16" applyNumberFormat="1" applyFont="1" applyFill="1" applyBorder="1" applyProtection="1">
      <protection locked="0"/>
    </xf>
    <xf numFmtId="179" fontId="0" fillId="0" borderId="0" xfId="16" applyNumberFormat="1" applyFont="1" applyFill="1" applyBorder="1" applyProtection="1">
      <protection locked="0"/>
    </xf>
    <xf numFmtId="179" fontId="0" fillId="0" borderId="12" xfId="16" applyNumberFormat="1" applyFont="1" applyFill="1" applyBorder="1" applyProtection="1">
      <protection locked="0"/>
    </xf>
    <xf numFmtId="167" fontId="6" fillId="0" borderId="0" xfId="0" applyFont="1" applyFill="1">
      <protection locked="0"/>
    </xf>
    <xf numFmtId="197" fontId="0" fillId="0" borderId="5" xfId="0" applyNumberFormat="1" applyFont="1" applyFill="1" applyBorder="1">
      <protection locked="0"/>
    </xf>
    <xf numFmtId="197" fontId="0" fillId="0" borderId="0" xfId="0" applyNumberFormat="1" applyFont="1" applyFill="1" applyBorder="1">
      <protection locked="0"/>
    </xf>
    <xf numFmtId="197" fontId="0" fillId="0" borderId="12" xfId="0" applyNumberFormat="1" applyFont="1" applyFill="1" applyBorder="1">
      <protection locked="0"/>
    </xf>
    <xf numFmtId="179" fontId="0" fillId="0" borderId="7" xfId="16" applyNumberFormat="1" applyFont="1" applyFill="1" applyBorder="1" applyProtection="1">
      <protection locked="0"/>
    </xf>
    <xf numFmtId="179" fontId="0" fillId="0" borderId="8" xfId="16" applyNumberFormat="1" applyFont="1" applyFill="1" applyBorder="1" applyProtection="1">
      <protection locked="0"/>
    </xf>
    <xf numFmtId="167" fontId="8" fillId="0" borderId="0" xfId="0" applyFont="1" applyFill="1" applyAlignment="1">
      <alignment horizontal="left" wrapText="1"/>
      <protection locked="0"/>
    </xf>
    <xf numFmtId="167" fontId="8" fillId="0" borderId="8" xfId="0" applyFont="1" applyFill="1" applyBorder="1" applyAlignment="1">
      <alignment horizontal="left" wrapText="1"/>
      <protection locked="0"/>
    </xf>
    <xf numFmtId="166" fontId="0" fillId="0" borderId="0" xfId="49" applyFont="1" applyFill="1" applyBorder="1" applyProtection="1">
      <protection locked="0"/>
    </xf>
    <xf numFmtId="170" fontId="0" fillId="0" borderId="0" xfId="18" applyFont="1" applyFill="1" applyBorder="1" applyProtection="1">
      <protection locked="0"/>
    </xf>
    <xf numFmtId="197" fontId="8" fillId="0" borderId="6" xfId="0" applyNumberFormat="1" applyFont="1" applyFill="1" applyBorder="1">
      <protection locked="0"/>
    </xf>
    <xf numFmtId="197" fontId="8" fillId="0" borderId="15" xfId="0" applyNumberFormat="1" applyFont="1" applyFill="1" applyBorder="1">
      <protection locked="0"/>
    </xf>
    <xf numFmtId="197" fontId="8" fillId="0" borderId="0" xfId="0" applyNumberFormat="1" applyFont="1" applyFill="1" applyBorder="1">
      <protection locked="0"/>
    </xf>
    <xf numFmtId="197" fontId="0" fillId="0" borderId="8" xfId="0" applyNumberFormat="1" applyFont="1" applyFill="1" applyBorder="1">
      <protection locked="0"/>
    </xf>
    <xf numFmtId="193" fontId="0" fillId="0" borderId="0" xfId="0" applyNumberFormat="1" applyFont="1" applyFill="1" applyBorder="1">
      <protection locked="0"/>
    </xf>
    <xf numFmtId="197" fontId="0" fillId="0" borderId="0" xfId="16" applyNumberFormat="1" applyFont="1" applyFill="1" applyBorder="1" applyProtection="1">
      <protection locked="0"/>
    </xf>
    <xf numFmtId="197" fontId="0" fillId="0" borderId="15" xfId="0" applyNumberFormat="1" applyFont="1" applyFill="1" applyBorder="1">
      <protection locked="0"/>
    </xf>
    <xf numFmtId="197" fontId="8" fillId="0" borderId="0" xfId="16" applyNumberFormat="1" applyFont="1" applyFill="1" applyBorder="1" applyProtection="1">
      <protection locked="0"/>
    </xf>
    <xf numFmtId="180" fontId="0" fillId="0" borderId="0" xfId="0" applyNumberFormat="1" applyFont="1" applyFill="1" applyBorder="1">
      <protection locked="0"/>
    </xf>
    <xf numFmtId="180" fontId="0" fillId="0" borderId="15" xfId="0" applyNumberFormat="1" applyFont="1" applyFill="1" applyBorder="1">
      <protection locked="0"/>
    </xf>
    <xf numFmtId="179" fontId="0" fillId="0" borderId="0" xfId="0" applyNumberFormat="1" applyFont="1" applyFill="1" applyBorder="1">
      <protection locked="0"/>
    </xf>
    <xf numFmtId="197" fontId="0" fillId="0" borderId="8" xfId="16" applyNumberFormat="1" applyFont="1" applyFill="1" applyBorder="1" applyAlignment="1" applyProtection="1">
      <alignment horizontal="right"/>
      <protection locked="0"/>
    </xf>
    <xf numFmtId="197" fontId="0" fillId="0" borderId="8" xfId="18" applyNumberFormat="1" applyFont="1" applyFill="1" applyBorder="1" applyProtection="1">
      <protection locked="0"/>
    </xf>
    <xf numFmtId="167" fontId="8" fillId="7" borderId="15" xfId="0" applyFont="1" applyFill="1" applyBorder="1">
      <protection locked="0"/>
    </xf>
    <xf numFmtId="167" fontId="0" fillId="7" borderId="15" xfId="0" applyFont="1" applyFill="1" applyBorder="1">
      <protection locked="0"/>
    </xf>
    <xf numFmtId="197" fontId="0" fillId="7" borderId="15" xfId="0" applyNumberFormat="1" applyFont="1" applyFill="1" applyBorder="1">
      <protection locked="0"/>
    </xf>
    <xf numFmtId="167" fontId="0" fillId="0" borderId="15" xfId="0" applyFont="1" applyFill="1" applyBorder="1">
      <protection locked="0"/>
    </xf>
    <xf numFmtId="167" fontId="0" fillId="7" borderId="17" xfId="0" applyFont="1" applyFill="1" applyBorder="1">
      <protection locked="0"/>
    </xf>
    <xf numFmtId="167" fontId="0" fillId="7" borderId="7" xfId="0" applyFont="1" applyFill="1" applyBorder="1">
      <protection locked="0"/>
    </xf>
    <xf numFmtId="167" fontId="0" fillId="0" borderId="8" xfId="0" applyFont="1" applyFill="1" applyBorder="1">
      <protection locked="0"/>
    </xf>
    <xf numFmtId="167" fontId="0" fillId="7" borderId="11" xfId="0" applyFont="1" applyFill="1" applyBorder="1">
      <protection locked="0"/>
    </xf>
    <xf numFmtId="167" fontId="0" fillId="0" borderId="17" xfId="0" applyFont="1" applyFill="1" applyBorder="1">
      <protection locked="0"/>
    </xf>
    <xf numFmtId="167" fontId="0" fillId="0" borderId="11" xfId="0" applyFont="1" applyFill="1" applyBorder="1">
      <protection locked="0"/>
    </xf>
    <xf numFmtId="197" fontId="0" fillId="7" borderId="17" xfId="0" applyNumberFormat="1" applyFont="1" applyFill="1" applyBorder="1">
      <protection locked="0"/>
    </xf>
    <xf numFmtId="197" fontId="0" fillId="7" borderId="11" xfId="0" applyNumberFormat="1" applyFont="1" applyFill="1" applyBorder="1">
      <protection locked="0"/>
    </xf>
    <xf numFmtId="167" fontId="0" fillId="7" borderId="14" xfId="0" applyFont="1" applyFill="1" applyBorder="1">
      <protection locked="0"/>
    </xf>
    <xf numFmtId="167" fontId="0" fillId="7" borderId="5" xfId="0" applyFont="1" applyFill="1" applyBorder="1">
      <protection locked="0"/>
    </xf>
    <xf numFmtId="164" fontId="0" fillId="7" borderId="5" xfId="16" applyNumberFormat="1" applyFont="1" applyFill="1" applyBorder="1" applyProtection="1">
      <protection locked="0"/>
    </xf>
    <xf numFmtId="164" fontId="0" fillId="7" borderId="0" xfId="16" applyNumberFormat="1" applyFont="1" applyFill="1" applyBorder="1" applyProtection="1">
      <protection locked="0"/>
    </xf>
    <xf numFmtId="164" fontId="0" fillId="7" borderId="12" xfId="16" applyNumberFormat="1" applyFont="1" applyFill="1" applyBorder="1" applyProtection="1">
      <protection locked="0"/>
    </xf>
    <xf numFmtId="164" fontId="0" fillId="0" borderId="0" xfId="16" applyNumberFormat="1" applyFont="1" applyFill="1" applyBorder="1" applyProtection="1">
      <protection locked="0"/>
    </xf>
    <xf numFmtId="175" fontId="0" fillId="7" borderId="6" xfId="0" applyNumberFormat="1" applyFont="1" applyFill="1" applyBorder="1">
      <protection locked="0"/>
    </xf>
    <xf numFmtId="175" fontId="0" fillId="0" borderId="0" xfId="0" applyNumberFormat="1" applyFont="1" applyFill="1" applyBorder="1">
      <protection locked="0"/>
    </xf>
    <xf numFmtId="175" fontId="0" fillId="0" borderId="6" xfId="0" applyNumberFormat="1" applyFont="1" applyFill="1" applyBorder="1">
      <protection locked="0"/>
    </xf>
    <xf numFmtId="167" fontId="8" fillId="0" borderId="0" xfId="0" applyFont="1" applyFill="1">
      <protection locked="0"/>
    </xf>
    <xf numFmtId="167" fontId="8" fillId="0" borderId="8" xfId="0" applyFont="1" applyFill="1" applyBorder="1" applyAlignment="1">
      <alignment wrapText="1"/>
      <protection locked="0"/>
    </xf>
    <xf numFmtId="167" fontId="8" fillId="0" borderId="15" xfId="0" applyFont="1" applyFill="1" applyBorder="1">
      <protection locked="0"/>
    </xf>
    <xf numFmtId="167" fontId="8" fillId="0" borderId="0" xfId="0" applyFont="1" applyFill="1" applyBorder="1">
      <protection locked="0"/>
    </xf>
    <xf numFmtId="167" fontId="8" fillId="0" borderId="8" xfId="0" applyFont="1" applyFill="1" applyBorder="1" applyAlignment="1">
      <alignment horizontal="center"/>
      <protection locked="0"/>
    </xf>
    <xf numFmtId="167" fontId="8" fillId="0" borderId="4" xfId="0" applyFont="1" applyFill="1" applyBorder="1" applyAlignment="1">
      <alignment horizontal="center"/>
      <protection locked="0"/>
    </xf>
    <xf numFmtId="166" fontId="0" fillId="0" borderId="12" xfId="49" applyFont="1" applyFill="1" applyBorder="1" applyProtection="1">
      <protection locked="0"/>
    </xf>
    <xf numFmtId="197" fontId="8" fillId="0" borderId="13" xfId="0" applyNumberFormat="1" applyFont="1" applyFill="1" applyBorder="1" applyAlignment="1">
      <alignment horizontal="center"/>
      <protection locked="0"/>
    </xf>
    <xf numFmtId="197" fontId="8" fillId="0" borderId="7" xfId="0" applyNumberFormat="1" applyFont="1" applyFill="1" applyBorder="1" applyAlignment="1">
      <alignment horizontal="center"/>
      <protection locked="0"/>
    </xf>
    <xf numFmtId="197" fontId="8" fillId="0" borderId="16" xfId="0" applyNumberFormat="1" applyFont="1" applyFill="1" applyBorder="1">
      <protection locked="0"/>
    </xf>
    <xf numFmtId="197" fontId="8" fillId="0" borderId="14" xfId="0" applyNumberFormat="1" applyFont="1" applyFill="1" applyBorder="1">
      <protection locked="0"/>
    </xf>
    <xf numFmtId="167" fontId="6" fillId="0" borderId="12" xfId="0" applyFont="1" applyFill="1" applyBorder="1">
      <protection locked="0"/>
    </xf>
    <xf numFmtId="197" fontId="8" fillId="0" borderId="12" xfId="0" applyNumberFormat="1" applyFont="1" applyFill="1" applyBorder="1">
      <protection locked="0"/>
    </xf>
    <xf numFmtId="197" fontId="8" fillId="0" borderId="5" xfId="0" applyNumberFormat="1" applyFont="1" applyFill="1" applyBorder="1">
      <protection locked="0"/>
    </xf>
    <xf numFmtId="197" fontId="0" fillId="0" borderId="13" xfId="0" applyNumberFormat="1" applyFont="1" applyFill="1" applyBorder="1">
      <protection locked="0"/>
    </xf>
    <xf numFmtId="197" fontId="0" fillId="0" borderId="7" xfId="0" applyNumberFormat="1" applyFont="1" applyFill="1" applyBorder="1">
      <protection locked="0"/>
    </xf>
    <xf numFmtId="193" fontId="0" fillId="0" borderId="12" xfId="0" applyNumberFormat="1" applyFont="1" applyFill="1" applyBorder="1">
      <protection locked="0"/>
    </xf>
    <xf numFmtId="193" fontId="0" fillId="0" borderId="5" xfId="0" applyNumberFormat="1" applyFont="1" applyFill="1" applyBorder="1">
      <protection locked="0"/>
    </xf>
    <xf numFmtId="197" fontId="0" fillId="0" borderId="12" xfId="16" applyNumberFormat="1" applyFont="1" applyFill="1" applyBorder="1" applyProtection="1">
      <protection locked="0"/>
    </xf>
    <xf numFmtId="197" fontId="0" fillId="0" borderId="5" xfId="16" applyNumberFormat="1" applyFont="1" applyFill="1" applyBorder="1" applyProtection="1">
      <protection locked="0"/>
    </xf>
    <xf numFmtId="179" fontId="0" fillId="0" borderId="13" xfId="16" applyNumberFormat="1" applyFont="1" applyFill="1" applyBorder="1" applyProtection="1">
      <protection locked="0"/>
    </xf>
    <xf numFmtId="180" fontId="0" fillId="0" borderId="12" xfId="0" applyNumberFormat="1" applyFont="1" applyFill="1" applyBorder="1">
      <protection locked="0"/>
    </xf>
    <xf numFmtId="180" fontId="0" fillId="0" borderId="5" xfId="0" applyNumberFormat="1" applyFont="1" applyFill="1" applyBorder="1">
      <protection locked="0"/>
    </xf>
    <xf numFmtId="180" fontId="0" fillId="0" borderId="13" xfId="0" applyNumberFormat="1" applyFont="1" applyFill="1" applyBorder="1">
      <protection locked="0"/>
    </xf>
    <xf numFmtId="180" fontId="0" fillId="0" borderId="7" xfId="0" applyNumberFormat="1" applyFont="1" applyFill="1" applyBorder="1">
      <protection locked="0"/>
    </xf>
    <xf numFmtId="197" fontId="8" fillId="0" borderId="12" xfId="16" applyNumberFormat="1" applyFont="1" applyFill="1" applyBorder="1" applyProtection="1">
      <protection locked="0"/>
    </xf>
    <xf numFmtId="197" fontId="8" fillId="0" borderId="5" xfId="16" applyNumberFormat="1" applyFont="1" applyFill="1" applyBorder="1" applyProtection="1">
      <protection locked="0"/>
    </xf>
    <xf numFmtId="166" fontId="0" fillId="0" borderId="5" xfId="49" applyFont="1" applyFill="1" applyBorder="1" applyProtection="1">
      <protection locked="0"/>
    </xf>
    <xf numFmtId="170" fontId="0" fillId="0" borderId="12" xfId="18" applyFont="1" applyFill="1" applyBorder="1" applyProtection="1">
      <protection locked="0"/>
    </xf>
    <xf numFmtId="170" fontId="0" fillId="0" borderId="5" xfId="18" applyFont="1" applyFill="1" applyBorder="1" applyProtection="1">
      <protection locked="0"/>
    </xf>
    <xf numFmtId="164" fontId="0" fillId="0" borderId="12" xfId="16" applyNumberFormat="1" applyFont="1" applyFill="1" applyBorder="1" applyProtection="1">
      <protection locked="0"/>
    </xf>
    <xf numFmtId="164" fontId="0" fillId="0" borderId="5" xfId="16" applyNumberFormat="1" applyFont="1" applyFill="1" applyBorder="1" applyProtection="1">
      <protection locked="0"/>
    </xf>
    <xf numFmtId="164" fontId="0" fillId="0" borderId="12" xfId="16" applyFont="1" applyFill="1" applyBorder="1" applyProtection="1">
      <protection locked="0"/>
    </xf>
    <xf numFmtId="197" fontId="0" fillId="0" borderId="13" xfId="18" applyNumberFormat="1" applyFont="1" applyFill="1" applyBorder="1" applyProtection="1">
      <protection locked="0"/>
    </xf>
    <xf numFmtId="197" fontId="0" fillId="0" borderId="7" xfId="18" applyNumberFormat="1" applyFont="1" applyFill="1" applyBorder="1" applyProtection="1">
      <protection locked="0"/>
    </xf>
    <xf numFmtId="167" fontId="8" fillId="0" borderId="1" xfId="0" applyFont="1" applyBorder="1" applyAlignment="1">
      <alignment horizontal="center"/>
      <protection locked="0"/>
    </xf>
    <xf numFmtId="197" fontId="8" fillId="0" borderId="16" xfId="0" applyNumberFormat="1" applyFont="1" applyBorder="1">
      <protection locked="0"/>
    </xf>
    <xf numFmtId="197" fontId="8" fillId="0" borderId="12" xfId="0" applyNumberFormat="1" applyFont="1" applyBorder="1">
      <protection locked="0"/>
    </xf>
    <xf numFmtId="197" fontId="0" fillId="0" borderId="12" xfId="0" applyNumberFormat="1" applyBorder="1">
      <protection locked="0"/>
    </xf>
    <xf numFmtId="197" fontId="0" fillId="0" borderId="13" xfId="0" applyNumberFormat="1" applyBorder="1">
      <protection locked="0"/>
    </xf>
    <xf numFmtId="193" fontId="0" fillId="0" borderId="12" xfId="0" applyNumberFormat="1" applyBorder="1">
      <protection locked="0"/>
    </xf>
    <xf numFmtId="197" fontId="0" fillId="0" borderId="16" xfId="0" applyNumberFormat="1" applyBorder="1">
      <protection locked="0"/>
    </xf>
    <xf numFmtId="180" fontId="0" fillId="0" borderId="12" xfId="0" applyNumberFormat="1" applyBorder="1">
      <protection locked="0"/>
    </xf>
    <xf numFmtId="180" fontId="0" fillId="0" borderId="16" xfId="0" applyNumberFormat="1" applyBorder="1">
      <protection locked="0"/>
    </xf>
    <xf numFmtId="179" fontId="0" fillId="0" borderId="12" xfId="0" applyNumberFormat="1" applyBorder="1">
      <protection locked="0"/>
    </xf>
    <xf numFmtId="197" fontId="0" fillId="0" borderId="13" xfId="16" applyNumberFormat="1" applyFont="1" applyFill="1" applyBorder="1" applyAlignment="1" applyProtection="1">
      <alignment horizontal="right"/>
      <protection locked="0"/>
    </xf>
    <xf numFmtId="167" fontId="0" fillId="0" borderId="12" xfId="0" applyBorder="1">
      <protection locked="0"/>
    </xf>
    <xf numFmtId="167" fontId="0" fillId="0" borderId="13" xfId="0" applyBorder="1">
      <protection locked="0"/>
    </xf>
    <xf numFmtId="167" fontId="0" fillId="0" borderId="16" xfId="0" applyBorder="1">
      <protection locked="0"/>
    </xf>
    <xf numFmtId="167" fontId="0" fillId="7" borderId="0" xfId="0" applyFont="1" applyFill="1" applyAlignment="1">
      <alignment horizontal="left" wrapText="1"/>
      <protection locked="0"/>
    </xf>
    <xf numFmtId="38" fontId="0" fillId="0" borderId="12" xfId="18" applyNumberFormat="1" applyFont="1" applyFill="1" applyBorder="1" applyProtection="1">
      <protection locked="0"/>
    </xf>
    <xf numFmtId="175" fontId="0" fillId="0" borderId="12" xfId="0" applyNumberFormat="1" applyBorder="1">
      <protection locked="0"/>
    </xf>
    <xf numFmtId="167" fontId="8" fillId="0" borderId="9" xfId="0" applyFont="1" applyFill="1" applyBorder="1" applyAlignment="1">
      <alignment horizontal="center"/>
      <protection locked="0"/>
    </xf>
    <xf numFmtId="167" fontId="8" fillId="0" borderId="4" xfId="0" applyFont="1" applyFill="1" applyBorder="1" applyAlignment="1">
      <alignment horizontal="center"/>
      <protection locked="0"/>
    </xf>
    <xf numFmtId="167" fontId="8" fillId="0" borderId="10" xfId="0" applyFont="1" applyFill="1" applyBorder="1" applyAlignment="1">
      <alignment horizontal="center"/>
      <protection locked="0"/>
    </xf>
    <xf numFmtId="167" fontId="8" fillId="7" borderId="9" xfId="0" applyFont="1" applyFill="1" applyBorder="1" applyAlignment="1">
      <alignment horizontal="center"/>
      <protection locked="0"/>
    </xf>
    <xf numFmtId="167" fontId="8" fillId="7" borderId="4" xfId="0" applyFont="1" applyFill="1" applyBorder="1" applyAlignment="1">
      <alignment horizontal="center"/>
      <protection locked="0"/>
    </xf>
    <xf numFmtId="167" fontId="8" fillId="7" borderId="10" xfId="0" applyFont="1" applyFill="1" applyBorder="1" applyAlignment="1">
      <alignment horizontal="center"/>
      <protection locked="0"/>
    </xf>
    <xf numFmtId="197" fontId="8" fillId="7" borderId="9" xfId="0" applyNumberFormat="1" applyFont="1" applyFill="1" applyBorder="1" applyAlignment="1">
      <alignment horizontal="center" wrapText="1"/>
      <protection locked="0"/>
    </xf>
    <xf numFmtId="197" fontId="8" fillId="7" borderId="4" xfId="0" applyNumberFormat="1" applyFont="1" applyFill="1" applyBorder="1" applyAlignment="1">
      <alignment horizontal="center" wrapText="1"/>
      <protection locked="0"/>
    </xf>
    <xf numFmtId="197" fontId="8" fillId="7" borderId="10" xfId="0" applyNumberFormat="1" applyFont="1" applyFill="1" applyBorder="1" applyAlignment="1">
      <alignment horizontal="center" wrapText="1"/>
      <protection locked="0"/>
    </xf>
    <xf numFmtId="167" fontId="8" fillId="7" borderId="9" xfId="0" applyFont="1" applyFill="1" applyBorder="1" applyAlignment="1">
      <alignment horizontal="center" wrapText="1"/>
      <protection locked="0"/>
    </xf>
    <xf numFmtId="167" fontId="8" fillId="7" borderId="4" xfId="0" applyFont="1" applyFill="1" applyBorder="1" applyAlignment="1">
      <alignment horizontal="center" wrapText="1"/>
      <protection locked="0"/>
    </xf>
    <xf numFmtId="167" fontId="8" fillId="7" borderId="10" xfId="0" applyFont="1" applyFill="1" applyBorder="1" applyAlignment="1">
      <alignment horizontal="center" wrapText="1"/>
      <protection locked="0"/>
    </xf>
    <xf numFmtId="167" fontId="0" fillId="7" borderId="0" xfId="0" applyFont="1" applyFill="1" applyAlignment="1">
      <alignment horizontal="left" wrapText="1"/>
      <protection locked="0"/>
    </xf>
  </cellXfs>
  <cellStyles count="213">
    <cellStyle name="??" xfId="1" xr:uid="{00000000-0005-0000-0000-000000000000}"/>
    <cellStyle name="?? [0.00]_PERSONAL" xfId="2" xr:uid="{00000000-0005-0000-0000-000001000000}"/>
    <cellStyle name="???? [0.00]_PERSONAL" xfId="3" xr:uid="{00000000-0005-0000-0000-000002000000}"/>
    <cellStyle name="????_PERSONAL" xfId="4" xr:uid="{00000000-0005-0000-0000-000003000000}"/>
    <cellStyle name="??_PERSONAL" xfId="5" xr:uid="{00000000-0005-0000-0000-000004000000}"/>
    <cellStyle name="£" xfId="6" xr:uid="{00000000-0005-0000-0000-000005000000}"/>
    <cellStyle name="AUD" xfId="7" xr:uid="{00000000-0005-0000-0000-000006000000}"/>
    <cellStyle name="Calc Currency (0)" xfId="8" xr:uid="{00000000-0005-0000-0000-000007000000}"/>
    <cellStyle name="Calc Currency (2)" xfId="9" xr:uid="{00000000-0005-0000-0000-000008000000}"/>
    <cellStyle name="Calc Percent (0)" xfId="10" xr:uid="{00000000-0005-0000-0000-000009000000}"/>
    <cellStyle name="Calc Percent (1)" xfId="11" xr:uid="{00000000-0005-0000-0000-00000A000000}"/>
    <cellStyle name="Calc Percent (2)" xfId="12" xr:uid="{00000000-0005-0000-0000-00000B000000}"/>
    <cellStyle name="Calc Units (0)" xfId="13" xr:uid="{00000000-0005-0000-0000-00000C000000}"/>
    <cellStyle name="Calc Units (1)" xfId="14" xr:uid="{00000000-0005-0000-0000-00000D000000}"/>
    <cellStyle name="Calc Units (2)" xfId="15" xr:uid="{00000000-0005-0000-0000-00000E000000}"/>
    <cellStyle name="Comma" xfId="16" builtinId="3"/>
    <cellStyle name="Comma [00]" xfId="17" xr:uid="{00000000-0005-0000-0000-000010000000}"/>
    <cellStyle name="Comma 10" xfId="171" xr:uid="{00000000-0005-0000-0000-000011000000}"/>
    <cellStyle name="Comma 11" xfId="71" xr:uid="{00000000-0005-0000-0000-000012000000}"/>
    <cellStyle name="Comma 12" xfId="105" xr:uid="{00000000-0005-0000-0000-000013000000}"/>
    <cellStyle name="Comma 13" xfId="177" xr:uid="{00000000-0005-0000-0000-000014000000}"/>
    <cellStyle name="Comma 14" xfId="81" xr:uid="{00000000-0005-0000-0000-000015000000}"/>
    <cellStyle name="Comma 15" xfId="196" xr:uid="{00000000-0005-0000-0000-000016000000}"/>
    <cellStyle name="Comma 16" xfId="131" xr:uid="{00000000-0005-0000-0000-000017000000}"/>
    <cellStyle name="Comma 17" xfId="146" xr:uid="{00000000-0005-0000-0000-000018000000}"/>
    <cellStyle name="Comma 18" xfId="186" xr:uid="{00000000-0005-0000-0000-000019000000}"/>
    <cellStyle name="Comma 19" xfId="101" xr:uid="{00000000-0005-0000-0000-00001A000000}"/>
    <cellStyle name="Comma 2" xfId="66" xr:uid="{00000000-0005-0000-0000-00001B000000}"/>
    <cellStyle name="Comma 2 2" xfId="164" xr:uid="{00000000-0005-0000-0000-00001C000000}"/>
    <cellStyle name="Comma 20" xfId="128" xr:uid="{00000000-0005-0000-0000-00001D000000}"/>
    <cellStyle name="Comma 21" xfId="142" xr:uid="{00000000-0005-0000-0000-00001E000000}"/>
    <cellStyle name="Comma 22" xfId="126" xr:uid="{00000000-0005-0000-0000-00001F000000}"/>
    <cellStyle name="Comma 23" xfId="144" xr:uid="{00000000-0005-0000-0000-000020000000}"/>
    <cellStyle name="Comma 24" xfId="125" xr:uid="{00000000-0005-0000-0000-000021000000}"/>
    <cellStyle name="Comma 25" xfId="148" xr:uid="{00000000-0005-0000-0000-000022000000}"/>
    <cellStyle name="Comma 26" xfId="124" xr:uid="{00000000-0005-0000-0000-000023000000}"/>
    <cellStyle name="Comma 27" xfId="143" xr:uid="{00000000-0005-0000-0000-000024000000}"/>
    <cellStyle name="Comma 28" xfId="145" xr:uid="{00000000-0005-0000-0000-000025000000}"/>
    <cellStyle name="Comma 29" xfId="157" xr:uid="{00000000-0005-0000-0000-000026000000}"/>
    <cellStyle name="Comma 3" xfId="110" xr:uid="{00000000-0005-0000-0000-000027000000}"/>
    <cellStyle name="Comma 30" xfId="174" xr:uid="{00000000-0005-0000-0000-000028000000}"/>
    <cellStyle name="Comma 31" xfId="200" xr:uid="{00000000-0005-0000-0000-000029000000}"/>
    <cellStyle name="Comma 32" xfId="198" xr:uid="{00000000-0005-0000-0000-00002A000000}"/>
    <cellStyle name="Comma 33" xfId="158" xr:uid="{00000000-0005-0000-0000-00002B000000}"/>
    <cellStyle name="Comma 34" xfId="136" xr:uid="{00000000-0005-0000-0000-00002C000000}"/>
    <cellStyle name="Comma 35" xfId="161" xr:uid="{00000000-0005-0000-0000-00002D000000}"/>
    <cellStyle name="Comma 36" xfId="159" xr:uid="{00000000-0005-0000-0000-00002E000000}"/>
    <cellStyle name="Comma 37" xfId="187" xr:uid="{00000000-0005-0000-0000-00002F000000}"/>
    <cellStyle name="Comma 38" xfId="190" xr:uid="{00000000-0005-0000-0000-000030000000}"/>
    <cellStyle name="Comma 39" xfId="102" xr:uid="{00000000-0005-0000-0000-000031000000}"/>
    <cellStyle name="Comma 4" xfId="114" xr:uid="{00000000-0005-0000-0000-000032000000}"/>
    <cellStyle name="Comma 40" xfId="87" xr:uid="{00000000-0005-0000-0000-000033000000}"/>
    <cellStyle name="Comma 41" xfId="199" xr:uid="{00000000-0005-0000-0000-000034000000}"/>
    <cellStyle name="Comma 42" xfId="182" xr:uid="{00000000-0005-0000-0000-000035000000}"/>
    <cellStyle name="Comma 43" xfId="99" xr:uid="{00000000-0005-0000-0000-000036000000}"/>
    <cellStyle name="Comma 44" xfId="210" xr:uid="{00000000-0005-0000-0000-000037000000}"/>
    <cellStyle name="Comma 45" xfId="202" xr:uid="{00000000-0005-0000-0000-000038000000}"/>
    <cellStyle name="Comma 5" xfId="109" xr:uid="{00000000-0005-0000-0000-000039000000}"/>
    <cellStyle name="Comma 6" xfId="120" xr:uid="{00000000-0005-0000-0000-00003A000000}"/>
    <cellStyle name="Comma 7" xfId="132" xr:uid="{00000000-0005-0000-0000-00003B000000}"/>
    <cellStyle name="Comma 8" xfId="121" xr:uid="{00000000-0005-0000-0000-00003C000000}"/>
    <cellStyle name="Comma 9" xfId="133" xr:uid="{00000000-0005-0000-0000-00003D000000}"/>
    <cellStyle name="Currency" xfId="18" builtinId="4"/>
    <cellStyle name="Currency [00]" xfId="19" xr:uid="{00000000-0005-0000-0000-00003F000000}"/>
    <cellStyle name="Currency 10" xfId="70" xr:uid="{00000000-0005-0000-0000-000040000000}"/>
    <cellStyle name="Currency 11" xfId="106" xr:uid="{00000000-0005-0000-0000-000041000000}"/>
    <cellStyle name="Currency 12" xfId="178" xr:uid="{00000000-0005-0000-0000-000042000000}"/>
    <cellStyle name="Currency 13" xfId="82" xr:uid="{00000000-0005-0000-0000-000043000000}"/>
    <cellStyle name="Currency 14" xfId="197" xr:uid="{00000000-0005-0000-0000-000044000000}"/>
    <cellStyle name="Currency 15" xfId="192" xr:uid="{00000000-0005-0000-0000-000045000000}"/>
    <cellStyle name="Currency 16" xfId="92" xr:uid="{00000000-0005-0000-0000-000046000000}"/>
    <cellStyle name="Currency 17" xfId="206" xr:uid="{00000000-0005-0000-0000-000047000000}"/>
    <cellStyle name="Currency 18" xfId="135" xr:uid="{00000000-0005-0000-0000-000048000000}"/>
    <cellStyle name="Currency 19" xfId="147" xr:uid="{00000000-0005-0000-0000-000049000000}"/>
    <cellStyle name="Currency 2" xfId="67" xr:uid="{00000000-0005-0000-0000-00004A000000}"/>
    <cellStyle name="Currency 2 2" xfId="84" xr:uid="{00000000-0005-0000-0000-00004B000000}"/>
    <cellStyle name="Currency 20" xfId="134" xr:uid="{00000000-0005-0000-0000-00004C000000}"/>
    <cellStyle name="Currency 21" xfId="141" xr:uid="{00000000-0005-0000-0000-00004D000000}"/>
    <cellStyle name="Currency 22" xfId="74" xr:uid="{00000000-0005-0000-0000-00004E000000}"/>
    <cellStyle name="Currency 23" xfId="78" xr:uid="{00000000-0005-0000-0000-00004F000000}"/>
    <cellStyle name="Currency 24" xfId="203" xr:uid="{00000000-0005-0000-0000-000050000000}"/>
    <cellStyle name="Currency 25" xfId="189" xr:uid="{00000000-0005-0000-0000-000051000000}"/>
    <cellStyle name="Currency 26" xfId="127" xr:uid="{00000000-0005-0000-0000-000052000000}"/>
    <cellStyle name="Currency 27" xfId="140" xr:uid="{00000000-0005-0000-0000-000053000000}"/>
    <cellStyle name="Currency 28" xfId="205" xr:uid="{00000000-0005-0000-0000-000054000000}"/>
    <cellStyle name="Currency 29" xfId="86" xr:uid="{00000000-0005-0000-0000-000055000000}"/>
    <cellStyle name="Currency 3" xfId="111" xr:uid="{00000000-0005-0000-0000-000056000000}"/>
    <cellStyle name="Currency 30" xfId="153" xr:uid="{00000000-0005-0000-0000-000057000000}"/>
    <cellStyle name="Currency 31" xfId="152" xr:uid="{00000000-0005-0000-0000-000058000000}"/>
    <cellStyle name="Currency 32" xfId="193" xr:uid="{00000000-0005-0000-0000-000059000000}"/>
    <cellStyle name="Currency 33" xfId="149" xr:uid="{00000000-0005-0000-0000-00005A000000}"/>
    <cellStyle name="Currency 34" xfId="137" xr:uid="{00000000-0005-0000-0000-00005B000000}"/>
    <cellStyle name="Currency 35" xfId="209" xr:uid="{00000000-0005-0000-0000-00005C000000}"/>
    <cellStyle name="Currency 36" xfId="93" xr:uid="{00000000-0005-0000-0000-00005D000000}"/>
    <cellStyle name="Currency 37" xfId="191" xr:uid="{00000000-0005-0000-0000-00005E000000}"/>
    <cellStyle name="Currency 38" xfId="184" xr:uid="{00000000-0005-0000-0000-00005F000000}"/>
    <cellStyle name="Currency 4" xfId="113" xr:uid="{00000000-0005-0000-0000-000060000000}"/>
    <cellStyle name="Currency 5" xfId="112" xr:uid="{00000000-0005-0000-0000-000061000000}"/>
    <cellStyle name="Currency 6" xfId="122" xr:uid="{00000000-0005-0000-0000-000062000000}"/>
    <cellStyle name="Currency 7" xfId="129" xr:uid="{00000000-0005-0000-0000-000063000000}"/>
    <cellStyle name="Currency 8" xfId="123" xr:uid="{00000000-0005-0000-0000-000064000000}"/>
    <cellStyle name="Currency 9" xfId="130" xr:uid="{00000000-0005-0000-0000-000065000000}"/>
    <cellStyle name="Date Short" xfId="20" xr:uid="{00000000-0005-0000-0000-000066000000}"/>
    <cellStyle name="dd/mm/yy" xfId="21" xr:uid="{00000000-0005-0000-0000-000067000000}"/>
    <cellStyle name="DELTA" xfId="22" xr:uid="{00000000-0005-0000-0000-000068000000}"/>
    <cellStyle name="DFL" xfId="23" xr:uid="{00000000-0005-0000-0000-000069000000}"/>
    <cellStyle name="Enter Currency (0)" xfId="24" xr:uid="{00000000-0005-0000-0000-00006A000000}"/>
    <cellStyle name="Enter Currency (2)" xfId="25" xr:uid="{00000000-0005-0000-0000-00006B000000}"/>
    <cellStyle name="Enter Units (0)" xfId="26" xr:uid="{00000000-0005-0000-0000-00006C000000}"/>
    <cellStyle name="Enter Units (1)" xfId="27" xr:uid="{00000000-0005-0000-0000-00006D000000}"/>
    <cellStyle name="Enter Units (2)" xfId="28" xr:uid="{00000000-0005-0000-0000-00006E000000}"/>
    <cellStyle name="Euro" xfId="29" xr:uid="{00000000-0005-0000-0000-00006F000000}"/>
    <cellStyle name="FF" xfId="30" xr:uid="{00000000-0005-0000-0000-000070000000}"/>
    <cellStyle name="Grey" xfId="31" xr:uid="{00000000-0005-0000-0000-000071000000}"/>
    <cellStyle name="Header1" xfId="32" xr:uid="{00000000-0005-0000-0000-000072000000}"/>
    <cellStyle name="Header2" xfId="33" xr:uid="{00000000-0005-0000-0000-000073000000}"/>
    <cellStyle name="Input [yellow]" xfId="34" xr:uid="{00000000-0005-0000-0000-000074000000}"/>
    <cellStyle name="ITL" xfId="35" xr:uid="{00000000-0005-0000-0000-000075000000}"/>
    <cellStyle name="Link Currency (0)" xfId="36" xr:uid="{00000000-0005-0000-0000-000076000000}"/>
    <cellStyle name="Link Currency (2)" xfId="37" xr:uid="{00000000-0005-0000-0000-000077000000}"/>
    <cellStyle name="Link Units (0)" xfId="38" xr:uid="{00000000-0005-0000-0000-000078000000}"/>
    <cellStyle name="Link Units (1)" xfId="39" xr:uid="{00000000-0005-0000-0000-000079000000}"/>
    <cellStyle name="Link Units (2)" xfId="40" xr:uid="{00000000-0005-0000-0000-00007A000000}"/>
    <cellStyle name="mm/yy" xfId="41" xr:uid="{00000000-0005-0000-0000-00007B000000}"/>
    <cellStyle name="Normal" xfId="0" builtinId="0"/>
    <cellStyle name="Normal - Style1" xfId="42" xr:uid="{00000000-0005-0000-0000-00007D000000}"/>
    <cellStyle name="Normal 10" xfId="43" xr:uid="{00000000-0005-0000-0000-00007E000000}"/>
    <cellStyle name="Normal 11" xfId="165" xr:uid="{00000000-0005-0000-0000-00007F000000}"/>
    <cellStyle name="Normal 12" xfId="166" xr:uid="{00000000-0005-0000-0000-000080000000}"/>
    <cellStyle name="Normal 13" xfId="167" xr:uid="{00000000-0005-0000-0000-000081000000}"/>
    <cellStyle name="Normal 14" xfId="168" xr:uid="{00000000-0005-0000-0000-000082000000}"/>
    <cellStyle name="Normal 15" xfId="169" xr:uid="{00000000-0005-0000-0000-000083000000}"/>
    <cellStyle name="Normal 16" xfId="170" xr:uid="{00000000-0005-0000-0000-000084000000}"/>
    <cellStyle name="Normal 17" xfId="173" xr:uid="{00000000-0005-0000-0000-000085000000}"/>
    <cellStyle name="Normal 18" xfId="68" xr:uid="{00000000-0005-0000-0000-000086000000}"/>
    <cellStyle name="Normal 19" xfId="108" xr:uid="{00000000-0005-0000-0000-000087000000}"/>
    <cellStyle name="Normal 2" xfId="65" xr:uid="{00000000-0005-0000-0000-000088000000}"/>
    <cellStyle name="Normal 2 2" xfId="75" xr:uid="{00000000-0005-0000-0000-000089000000}"/>
    <cellStyle name="Normal 20" xfId="179" xr:uid="{00000000-0005-0000-0000-00008A000000}"/>
    <cellStyle name="Normal 21" xfId="151" xr:uid="{00000000-0005-0000-0000-00008B000000}"/>
    <cellStyle name="Normal 22" xfId="150" xr:uid="{00000000-0005-0000-0000-00008C000000}"/>
    <cellStyle name="Normal 23" xfId="83" xr:uid="{00000000-0005-0000-0000-00008D000000}"/>
    <cellStyle name="Normal 24" xfId="183" xr:uid="{00000000-0005-0000-0000-00008E000000}"/>
    <cellStyle name="Normal 25" xfId="88" xr:uid="{00000000-0005-0000-0000-00008F000000}"/>
    <cellStyle name="Normal 26" xfId="204" xr:uid="{00000000-0005-0000-0000-000090000000}"/>
    <cellStyle name="Normal 27" xfId="156" xr:uid="{00000000-0005-0000-0000-000091000000}"/>
    <cellStyle name="Normal 28" xfId="155" xr:uid="{00000000-0005-0000-0000-000092000000}"/>
    <cellStyle name="Normal 29" xfId="95" xr:uid="{00000000-0005-0000-0000-000093000000}"/>
    <cellStyle name="Normal 3" xfId="107" xr:uid="{00000000-0005-0000-0000-000094000000}"/>
    <cellStyle name="Normal 30" xfId="103" xr:uid="{00000000-0005-0000-0000-000095000000}"/>
    <cellStyle name="Normal 31" xfId="160" xr:uid="{00000000-0005-0000-0000-000096000000}"/>
    <cellStyle name="Normal 32" xfId="162" xr:uid="{00000000-0005-0000-0000-000097000000}"/>
    <cellStyle name="Normal 33" xfId="175" xr:uid="{00000000-0005-0000-0000-000098000000}"/>
    <cellStyle name="Normal 34" xfId="163" xr:uid="{00000000-0005-0000-0000-000099000000}"/>
    <cellStyle name="Normal 35" xfId="154" xr:uid="{00000000-0005-0000-0000-00009A000000}"/>
    <cellStyle name="Normal 36" xfId="79" xr:uid="{00000000-0005-0000-0000-00009B000000}"/>
    <cellStyle name="Normal 37" xfId="201" xr:uid="{00000000-0005-0000-0000-00009C000000}"/>
    <cellStyle name="Normal 38" xfId="211" xr:uid="{00000000-0005-0000-0000-00009D000000}"/>
    <cellStyle name="Normal 39" xfId="96" xr:uid="{00000000-0005-0000-0000-00009E000000}"/>
    <cellStyle name="Normal 4" xfId="116" xr:uid="{00000000-0005-0000-0000-00009F000000}"/>
    <cellStyle name="Normal 40" xfId="212" xr:uid="{00000000-0005-0000-0000-0000A0000000}"/>
    <cellStyle name="Normal 41" xfId="85" xr:uid="{00000000-0005-0000-0000-0000A1000000}"/>
    <cellStyle name="Normal 42" xfId="208" xr:uid="{00000000-0005-0000-0000-0000A2000000}"/>
    <cellStyle name="Normal 43" xfId="73" xr:uid="{00000000-0005-0000-0000-0000A3000000}"/>
    <cellStyle name="Normal 44" xfId="77" xr:uid="{00000000-0005-0000-0000-0000A4000000}"/>
    <cellStyle name="Normal 5" xfId="117" xr:uid="{00000000-0005-0000-0000-0000A5000000}"/>
    <cellStyle name="Normal 6" xfId="118" xr:uid="{00000000-0005-0000-0000-0000A6000000}"/>
    <cellStyle name="Normal 7" xfId="138" xr:uid="{00000000-0005-0000-0000-0000A7000000}"/>
    <cellStyle name="Normal 8" xfId="119" xr:uid="{00000000-0005-0000-0000-0000A8000000}"/>
    <cellStyle name="Normal 9" xfId="139" xr:uid="{00000000-0005-0000-0000-0000A9000000}"/>
    <cellStyle name="NZD" xfId="44" xr:uid="{00000000-0005-0000-0000-0000AA000000}"/>
    <cellStyle name="Output Amounts" xfId="45" xr:uid="{00000000-0005-0000-0000-0000AB000000}"/>
    <cellStyle name="Output Column Headings" xfId="46" xr:uid="{00000000-0005-0000-0000-0000AC000000}"/>
    <cellStyle name="Output Line Items" xfId="47" xr:uid="{00000000-0005-0000-0000-0000AD000000}"/>
    <cellStyle name="Output Report Heading" xfId="48" xr:uid="{00000000-0005-0000-0000-0000AE000000}"/>
    <cellStyle name="Percent" xfId="49" builtinId="5"/>
    <cellStyle name="Percent [0]" xfId="50" xr:uid="{00000000-0005-0000-0000-0000B0000000}"/>
    <cellStyle name="Percent [00]" xfId="51" xr:uid="{00000000-0005-0000-0000-0000B1000000}"/>
    <cellStyle name="Percent [2]" xfId="52" xr:uid="{00000000-0005-0000-0000-0000B2000000}"/>
    <cellStyle name="Percent 10" xfId="195" xr:uid="{00000000-0005-0000-0000-0000B3000000}"/>
    <cellStyle name="Percent 11" xfId="185" xr:uid="{00000000-0005-0000-0000-0000B4000000}"/>
    <cellStyle name="Percent 12" xfId="91" xr:uid="{00000000-0005-0000-0000-0000B5000000}"/>
    <cellStyle name="Percent 13" xfId="207" xr:uid="{00000000-0005-0000-0000-0000B6000000}"/>
    <cellStyle name="Percent 14" xfId="98" xr:uid="{00000000-0005-0000-0000-0000B7000000}"/>
    <cellStyle name="Percent 15" xfId="76" xr:uid="{00000000-0005-0000-0000-0000B8000000}"/>
    <cellStyle name="Percent 16" xfId="94" xr:uid="{00000000-0005-0000-0000-0000B9000000}"/>
    <cellStyle name="Percent 17" xfId="188" xr:uid="{00000000-0005-0000-0000-0000BA000000}"/>
    <cellStyle name="Percent 18" xfId="181" xr:uid="{00000000-0005-0000-0000-0000BB000000}"/>
    <cellStyle name="Percent 19" xfId="90" xr:uid="{00000000-0005-0000-0000-0000BC000000}"/>
    <cellStyle name="Percent 2" xfId="100" xr:uid="{00000000-0005-0000-0000-0000BD000000}"/>
    <cellStyle name="Percent 20" xfId="194" xr:uid="{00000000-0005-0000-0000-0000BE000000}"/>
    <cellStyle name="Percent 21" xfId="89" xr:uid="{00000000-0005-0000-0000-0000BF000000}"/>
    <cellStyle name="Percent 22" xfId="180" xr:uid="{00000000-0005-0000-0000-0000C0000000}"/>
    <cellStyle name="Percent 23" xfId="97" xr:uid="{00000000-0005-0000-0000-0000C1000000}"/>
    <cellStyle name="Percent 3" xfId="115" xr:uid="{00000000-0005-0000-0000-0000C2000000}"/>
    <cellStyle name="Percent 4" xfId="172" xr:uid="{00000000-0005-0000-0000-0000C3000000}"/>
    <cellStyle name="Percent 5" xfId="69" xr:uid="{00000000-0005-0000-0000-0000C4000000}"/>
    <cellStyle name="Percent 6" xfId="72" xr:uid="{00000000-0005-0000-0000-0000C5000000}"/>
    <cellStyle name="Percent 7" xfId="104" xr:uid="{00000000-0005-0000-0000-0000C6000000}"/>
    <cellStyle name="Percent 8" xfId="176" xr:uid="{00000000-0005-0000-0000-0000C7000000}"/>
    <cellStyle name="Percent 9" xfId="80" xr:uid="{00000000-0005-0000-0000-0000C8000000}"/>
    <cellStyle name="PHP" xfId="53" xr:uid="{00000000-0005-0000-0000-0000C9000000}"/>
    <cellStyle name="PrePop Currency (0)" xfId="54" xr:uid="{00000000-0005-0000-0000-0000CA000000}"/>
    <cellStyle name="PrePop Currency (2)" xfId="55" xr:uid="{00000000-0005-0000-0000-0000CB000000}"/>
    <cellStyle name="PrePop Units (0)" xfId="56" xr:uid="{00000000-0005-0000-0000-0000CC000000}"/>
    <cellStyle name="PrePop Units (1)" xfId="57" xr:uid="{00000000-0005-0000-0000-0000CD000000}"/>
    <cellStyle name="PrePop Units (2)" xfId="58" xr:uid="{00000000-0005-0000-0000-0000CE000000}"/>
    <cellStyle name="Ptas" xfId="59" xr:uid="{00000000-0005-0000-0000-0000CF000000}"/>
    <cellStyle name="Text Indent A" xfId="60" xr:uid="{00000000-0005-0000-0000-0000D0000000}"/>
    <cellStyle name="Text Indent B" xfId="61" xr:uid="{00000000-0005-0000-0000-0000D1000000}"/>
    <cellStyle name="Text Indent C" xfId="62" xr:uid="{00000000-0005-0000-0000-0000D2000000}"/>
    <cellStyle name="USD" xfId="63" xr:uid="{00000000-0005-0000-0000-0000D3000000}"/>
    <cellStyle name="Year" xfId="64" xr:uid="{00000000-0005-0000-0000-0000D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externalLink" Target="externalLinks/externalLink1.xml"/><Relationship Id="rId21" Type="http://schemas.openxmlformats.org/officeDocument/2006/relationships/customXml" Target="../customXml/item7.xml"/><Relationship Id="rId7" Type="http://schemas.openxmlformats.org/officeDocument/2006/relationships/externalLink" Target="externalLinks/externalLink5.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customXml" Target="../customXml/item5.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rp_finance/WW_finance/sfr%200105/Uploaded/Amsterdam%20Packs/713%20x%20%2020%20JHIF%20BV%200105%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_finance/WW_finance/sfr%200904/Uploaded/Amsterdam%20Packs/713%20x%20%2020%20%20JHIF%20BV%2009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counting&amp;reporting/FY05/713_JHIF/Tax/FRR%20calculations/FY05/October/115NVTech10_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RP_FINANCE/WW_finance/sfrs%20for%20YEM01/Sfr%201200/book/Jhnv/10q/JHNV%2010-Q%20USGAAP%20@%2012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michaelv/Desktop/Home/FAS%20109%206_03_ver2(no%20opt%20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CORP_FINANCE/WW_finance/sfr%201209/MD&amp;A/Draft%20Press%20Pack%20docs/Slides/Slides_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michaelv/Desktop/FRR%20WP%20REVAMP/Netherlands%20tax%20provision%20-%20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ORP_FINANCE/WW_finance/sfr%200607/MD&amp;A/MD&amp;A%20Financials%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4">
          <cell r="G4" t="str">
            <v>James Hardie International Finance BV</v>
          </cell>
        </row>
        <row r="5">
          <cell r="G5">
            <v>713</v>
          </cell>
        </row>
        <row r="9">
          <cell r="G9">
            <v>36921</v>
          </cell>
        </row>
        <row r="12">
          <cell r="G12" t="str">
            <v>USD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16">
          <cell r="J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1"/>
      <sheetName val="G2"/>
      <sheetName val="Contribution Analysis"/>
      <sheetName val="Confirm Form"/>
      <sheetName val="Look_up_data"/>
      <sheetName val="Bank_code"/>
      <sheetName val="Sales_code"/>
      <sheetName val="Provn_code"/>
      <sheetName val="Macro1"/>
      <sheetName val="Dialog1"/>
      <sheetName val="Dialog2"/>
      <sheetName val="Dialog3"/>
      <sheetName val="Dialog4"/>
      <sheetName val="Contribution_Analysis"/>
      <sheetName val="Confirm_Form"/>
    </sheetNames>
    <sheetDataSet>
      <sheetData sheetId="0" refreshError="1"/>
      <sheetData sheetId="1" refreshError="1"/>
      <sheetData sheetId="2" refreshError="1"/>
      <sheetData sheetId="3" refreshError="1"/>
      <sheetData sheetId="4" refreshError="1"/>
      <sheetData sheetId="5" refreshError="1"/>
      <sheetData sheetId="6" refreshError="1">
        <row r="6">
          <cell r="M6" t="str">
            <v>30 October 2004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port"/>
      <sheetName val="Index"/>
      <sheetName val="cover page"/>
      <sheetName val="Misc items removed"/>
      <sheetName val="cover_page"/>
      <sheetName val="Misc_items_removed"/>
    </sheetNames>
    <sheetDataSet>
      <sheetData sheetId="0" refreshError="1">
        <row r="20">
          <cell r="B20" t="str">
            <v xml:space="preserve">Six Months </v>
          </cell>
        </row>
        <row r="21">
          <cell r="B21" t="str">
            <v>Ended September 30,</v>
          </cell>
        </row>
      </sheetData>
      <sheetData sheetId="1" refreshError="1"/>
      <sheetData sheetId="2" refreshError="1"/>
      <sheetData sheetId="3" refreshError="1"/>
      <sheetData sheetId="4" refreshError="1"/>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sheetName val="Directory"/>
      <sheetName val="M 1S"/>
      <sheetName val="Report"/>
      <sheetName val="Change - Consolidated"/>
      <sheetName val="Change - JHBP Corporate"/>
      <sheetName val="Change - JHBP"/>
      <sheetName val="Rate Rec."/>
      <sheetName val="Deferred - Consolidated"/>
      <sheetName val="Deferred - JHBP"/>
      <sheetName val="Deferred - JHBP Corp"/>
      <sheetName val="True Up Adj"/>
      <sheetName val="109 JOURNAL ENTRY"/>
      <sheetName val="Tax Rec."/>
      <sheetName val="USGAAP"/>
      <sheetName val="PL ENTRY "/>
      <sheetName val="US DEF FOR AUS ACCTS"/>
      <sheetName val="Cushion in FIT &amp; SIT Payable"/>
      <sheetName val="Cushion Analysis"/>
      <sheetName val="Stock Option Deduction"/>
      <sheetName val="Book Exp Stock Opts Ex-2003"/>
      <sheetName val="BookExp Stock Opts Ex-2002"/>
      <sheetName val="Sale of Las Vegas Land"/>
      <sheetName val="Cap Loss cf"/>
    </sheet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sheetData sheetId="13"/>
      <sheetData sheetId="14" refreshError="1"/>
      <sheetData sheetId="15"/>
      <sheetData sheetId="16"/>
      <sheetData sheetId="17"/>
      <sheetData sheetId="18"/>
      <sheetData sheetId="19" refreshError="1"/>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lides&gt;&gt;&gt;"/>
      <sheetName val="Chart"/>
      <sheetName val="NOP Slides"/>
      <sheetName val="Results for the Q"/>
      <sheetName val="Results for the YTD"/>
      <sheetName val="Segment Net Sales"/>
      <sheetName val="Segment EBIT"/>
      <sheetName val="Net Interest (expense) Income"/>
      <sheetName val="Income Tax Expense"/>
      <sheetName val="General Corporate Cost"/>
      <sheetName val="EBITDA"/>
      <sheetName val="Cash Flow"/>
      <sheetName val="Capital Expenditure"/>
      <sheetName val="Debt Table"/>
      <sheetName val="Key Ratios"/>
      <sheetName val="Corp Fin Support for slides&gt;&gt;&gt;"/>
      <sheetName val="FX Data"/>
      <sheetName val="EBITD&amp;A_TM1"/>
      <sheetName val="CF"/>
      <sheetName val="CAPEX"/>
      <sheetName val="Custom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Current"/>
      <sheetName val="Sch M-1S"/>
      <sheetName val="Mandatory Releases"/>
      <sheetName val="A1 JHIF"/>
      <sheetName val="A1 JHI INV "/>
      <sheetName val="Change"/>
      <sheetName val="Deferred"/>
      <sheetName val="Report"/>
      <sheetName val="Tax Rec."/>
      <sheetName val="Rate Rec - IP PERM"/>
      <sheetName val="Rate Adj - IP PERM"/>
      <sheetName val="DEFERREDS "/>
      <sheetName val="=NOT USED="/>
      <sheetName val="Reserve Rollforward"/>
      <sheetName val="109 JE - IP PERM"/>
      <sheetName val="PY Perms"/>
      <sheetName val="Rates"/>
      <sheetName val="OLD PY Perms"/>
      <sheetName val="Look_up_data"/>
      <sheetName val="Debt schedule"/>
      <sheetName val="Sch_M-1S"/>
      <sheetName val="Mandatory_Releases"/>
      <sheetName val="A1_JHIF"/>
      <sheetName val="A1_JHI_INV_"/>
      <sheetName val="Tax_Rec_"/>
      <sheetName val="Rate_Rec_-_IP_PERM"/>
      <sheetName val="Rate_Adj_-_IP_PERM"/>
      <sheetName val="DEFERREDS_"/>
      <sheetName val="=NOT_USED="/>
      <sheetName val="Reserve_Rollforward"/>
      <sheetName val="109_JE_-_IP_PERM"/>
      <sheetName val="PY_Perms"/>
      <sheetName val="OLD_PY_Perms"/>
      <sheetName val="Debt_schedule"/>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ow r="18">
          <cell r="I18">
            <v>0.15663417843174948</v>
          </cell>
        </row>
      </sheetData>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
      <sheetName val="Recon Sheet"/>
      <sheetName val="Summary"/>
      <sheetName val="Volume"/>
      <sheetName val="Total Net Sales"/>
      <sheetName val="EBIT"/>
      <sheetName val="EBIT %"/>
      <sheetName val="Gross Margin"/>
      <sheetName val="Gross Margin %"/>
      <sheetName val="SGA"/>
      <sheetName val="SGA%"/>
      <sheetName val="R &amp; D"/>
      <sheetName val="Restructuring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0">
    <pageSetUpPr fitToPage="1"/>
  </sheetPr>
  <dimension ref="A2:AC78"/>
  <sheetViews>
    <sheetView showGridLines="0" tabSelected="1" zoomScale="80" zoomScaleNormal="80" workbookViewId="0">
      <pane xSplit="3" ySplit="3" topLeftCell="O40" activePane="bottomRight" state="frozen"/>
      <selection pane="topRight" activeCell="E1" sqref="E1"/>
      <selection pane="bottomLeft" activeCell="A4" sqref="A4"/>
      <selection pane="bottomRight" activeCell="AB74" sqref="AB74:AC74"/>
    </sheetView>
  </sheetViews>
  <sheetFormatPr defaultColWidth="9" defaultRowHeight="14.25"/>
  <cols>
    <col min="1" max="1" width="1.5" style="1" customWidth="1"/>
    <col min="2" max="2" width="59.875" style="1" customWidth="1"/>
    <col min="3" max="3" width="11.5" style="1" customWidth="1"/>
    <col min="4" max="8" width="14.5" style="1" customWidth="1"/>
    <col min="9" max="22" width="14.5" style="124" customWidth="1"/>
    <col min="23" max="24" width="14.625" style="131" customWidth="1"/>
    <col min="25" max="25" width="12.5" style="131" bestFit="1" customWidth="1"/>
    <col min="26" max="26" width="15.25" style="131" bestFit="1" customWidth="1"/>
    <col min="27" max="27" width="15.25" style="131" customWidth="1"/>
    <col min="28" max="28" width="12.5" style="131" bestFit="1" customWidth="1"/>
    <col min="29" max="29" width="14" bestFit="1" customWidth="1"/>
    <col min="30" max="16384" width="9" style="1"/>
  </cols>
  <sheetData>
    <row r="2" spans="1:29" s="19" customFormat="1" ht="15">
      <c r="D2" s="241" t="s">
        <v>25</v>
      </c>
      <c r="E2" s="242"/>
      <c r="F2" s="242"/>
      <c r="G2" s="242"/>
      <c r="H2" s="243"/>
      <c r="I2" s="238" t="s">
        <v>33</v>
      </c>
      <c r="J2" s="239"/>
      <c r="K2" s="239"/>
      <c r="L2" s="239"/>
      <c r="M2" s="240"/>
      <c r="N2" s="238" t="s">
        <v>43</v>
      </c>
      <c r="O2" s="239"/>
      <c r="P2" s="239"/>
      <c r="Q2" s="239"/>
      <c r="R2" s="240"/>
      <c r="S2" s="235" t="s">
        <v>58</v>
      </c>
      <c r="T2" s="236"/>
      <c r="U2" s="236"/>
      <c r="V2" s="236"/>
      <c r="W2" s="237"/>
      <c r="X2" s="232" t="s">
        <v>69</v>
      </c>
      <c r="Y2" s="233"/>
      <c r="Z2" s="233"/>
      <c r="AA2" s="233"/>
      <c r="AB2" s="234"/>
      <c r="AC2" s="215" t="s">
        <v>85</v>
      </c>
    </row>
    <row r="3" spans="1:29" s="40" customFormat="1" ht="15">
      <c r="B3" s="41" t="s">
        <v>82</v>
      </c>
      <c r="C3" s="42" t="s">
        <v>15</v>
      </c>
      <c r="D3" s="77" t="s">
        <v>26</v>
      </c>
      <c r="E3" s="78" t="s">
        <v>27</v>
      </c>
      <c r="F3" s="78" t="s">
        <v>30</v>
      </c>
      <c r="G3" s="78" t="s">
        <v>32</v>
      </c>
      <c r="H3" s="73" t="s">
        <v>28</v>
      </c>
      <c r="I3" s="126" t="s">
        <v>34</v>
      </c>
      <c r="J3" s="125" t="s">
        <v>35</v>
      </c>
      <c r="K3" s="125" t="s">
        <v>39</v>
      </c>
      <c r="L3" s="125" t="s">
        <v>40</v>
      </c>
      <c r="M3" s="112" t="s">
        <v>36</v>
      </c>
      <c r="N3" s="126" t="s">
        <v>44</v>
      </c>
      <c r="O3" s="125" t="s">
        <v>51</v>
      </c>
      <c r="P3" s="125" t="s">
        <v>53</v>
      </c>
      <c r="Q3" s="125" t="s">
        <v>54</v>
      </c>
      <c r="R3" s="112" t="s">
        <v>52</v>
      </c>
      <c r="S3" s="126" t="s">
        <v>59</v>
      </c>
      <c r="T3" s="125" t="s">
        <v>62</v>
      </c>
      <c r="U3" s="125" t="s">
        <v>66</v>
      </c>
      <c r="V3" s="125" t="s">
        <v>68</v>
      </c>
      <c r="W3" s="187" t="s">
        <v>63</v>
      </c>
      <c r="X3" s="188" t="s">
        <v>70</v>
      </c>
      <c r="Y3" s="185" t="s">
        <v>77</v>
      </c>
      <c r="Z3" s="184" t="s">
        <v>80</v>
      </c>
      <c r="AA3" s="184" t="s">
        <v>84</v>
      </c>
      <c r="AB3" s="187" t="s">
        <v>73</v>
      </c>
      <c r="AC3" s="215" t="s">
        <v>86</v>
      </c>
    </row>
    <row r="4" spans="1:29" s="19" customFormat="1" ht="15">
      <c r="A4" s="1"/>
      <c r="B4" s="1"/>
      <c r="C4" s="1"/>
      <c r="D4" s="13"/>
      <c r="E4" s="20"/>
      <c r="F4" s="20"/>
      <c r="G4" s="20"/>
      <c r="H4" s="74"/>
      <c r="I4" s="113"/>
      <c r="J4" s="114"/>
      <c r="K4" s="114"/>
      <c r="L4" s="114"/>
      <c r="M4" s="115"/>
      <c r="N4" s="113"/>
      <c r="O4" s="114"/>
      <c r="P4" s="114"/>
      <c r="Q4" s="114"/>
      <c r="R4" s="115"/>
      <c r="S4" s="113"/>
      <c r="T4" s="114"/>
      <c r="U4" s="114"/>
      <c r="V4" s="114"/>
      <c r="W4" s="189"/>
      <c r="X4" s="190"/>
      <c r="Y4" s="147"/>
      <c r="Z4" s="148"/>
      <c r="AA4" s="146"/>
      <c r="AB4" s="191"/>
      <c r="AC4" s="216"/>
    </row>
    <row r="5" spans="1:29" s="19" customFormat="1" ht="15">
      <c r="A5" s="1"/>
      <c r="B5" s="22" t="s">
        <v>5</v>
      </c>
      <c r="C5" s="23">
        <v>-1</v>
      </c>
      <c r="D5" s="13"/>
      <c r="E5" s="20"/>
      <c r="F5" s="20"/>
      <c r="G5" s="20"/>
      <c r="H5" s="74"/>
      <c r="I5" s="113"/>
      <c r="J5" s="114"/>
      <c r="K5" s="114"/>
      <c r="L5" s="114"/>
      <c r="M5" s="115"/>
      <c r="N5" s="113"/>
      <c r="O5" s="114"/>
      <c r="P5" s="114"/>
      <c r="Q5" s="114"/>
      <c r="R5" s="115"/>
      <c r="S5" s="113"/>
      <c r="T5" s="114"/>
      <c r="U5" s="114"/>
      <c r="V5" s="114"/>
      <c r="W5" s="192"/>
      <c r="X5" s="193"/>
      <c r="Y5" s="148"/>
      <c r="Z5" s="148"/>
      <c r="AA5" s="146"/>
      <c r="AB5" s="191"/>
      <c r="AC5" s="217"/>
    </row>
    <row r="6" spans="1:29" s="19" customFormat="1">
      <c r="A6" s="1"/>
      <c r="B6" s="17" t="s">
        <v>20</v>
      </c>
      <c r="C6" s="7"/>
      <c r="D6" s="43">
        <v>591</v>
      </c>
      <c r="E6" s="44">
        <v>591.70000000000005</v>
      </c>
      <c r="F6" s="44">
        <v>532.1</v>
      </c>
      <c r="G6" s="44">
        <v>593.29999999999995</v>
      </c>
      <c r="H6" s="71">
        <f>SUM(D6:G6)</f>
        <v>2308.1000000000004</v>
      </c>
      <c r="I6" s="116">
        <v>612.70000000000005</v>
      </c>
      <c r="J6" s="114">
        <v>620.9</v>
      </c>
      <c r="K6" s="114">
        <v>593</v>
      </c>
      <c r="L6" s="114">
        <v>655</v>
      </c>
      <c r="M6" s="115">
        <f>SUM(I6:L6)</f>
        <v>2481.6</v>
      </c>
      <c r="N6" s="116">
        <v>609.70000000000005</v>
      </c>
      <c r="O6" s="114">
        <v>686.7</v>
      </c>
      <c r="P6" s="114">
        <v>693.8</v>
      </c>
      <c r="Q6" s="114">
        <v>723.2</v>
      </c>
      <c r="R6" s="115">
        <f>SUM(N6:Q6)</f>
        <v>2713.4</v>
      </c>
      <c r="S6" s="116">
        <v>738.9</v>
      </c>
      <c r="T6" s="114">
        <v>781</v>
      </c>
      <c r="U6" s="114">
        <v>776.8</v>
      </c>
      <c r="V6" s="114">
        <v>815.5</v>
      </c>
      <c r="W6" s="139">
        <f>SUM(S6:V6)</f>
        <v>3112.2</v>
      </c>
      <c r="X6" s="137">
        <v>823.7</v>
      </c>
      <c r="Y6" s="138">
        <v>810.7</v>
      </c>
      <c r="Z6" s="138">
        <v>700.5</v>
      </c>
      <c r="AA6" s="138">
        <v>703.6</v>
      </c>
      <c r="AB6" s="139">
        <f>SUM(X6:AA6)</f>
        <v>3038.5</v>
      </c>
      <c r="AC6" s="218">
        <v>747.8</v>
      </c>
    </row>
    <row r="7" spans="1:29" s="19" customFormat="1">
      <c r="A7" s="1"/>
      <c r="B7" s="17" t="s">
        <v>23</v>
      </c>
      <c r="C7" s="7"/>
      <c r="D7" s="43">
        <v>138</v>
      </c>
      <c r="E7" s="44">
        <v>142.1</v>
      </c>
      <c r="F7" s="44">
        <v>136.1</v>
      </c>
      <c r="G7" s="44">
        <v>129.9</v>
      </c>
      <c r="H7" s="71">
        <f>SUM(D7:G7)</f>
        <v>546.1</v>
      </c>
      <c r="I7" s="116">
        <v>134.4</v>
      </c>
      <c r="J7" s="114">
        <v>142.80000000000001</v>
      </c>
      <c r="K7" s="114">
        <v>130.4</v>
      </c>
      <c r="L7" s="114">
        <v>125</v>
      </c>
      <c r="M7" s="115">
        <f>SUM(I7:L7)</f>
        <v>532.6</v>
      </c>
      <c r="N7" s="116">
        <v>110</v>
      </c>
      <c r="O7" s="114">
        <v>145.19999999999999</v>
      </c>
      <c r="P7" s="114">
        <v>141.80000000000001</v>
      </c>
      <c r="Q7" s="114">
        <v>145</v>
      </c>
      <c r="R7" s="115">
        <f>SUM(N7:Q7)</f>
        <v>542</v>
      </c>
      <c r="S7" s="116">
        <v>154.80000000000001</v>
      </c>
      <c r="T7" s="114">
        <v>161.80000000000001</v>
      </c>
      <c r="U7" s="114">
        <v>154.4</v>
      </c>
      <c r="V7" s="114">
        <v>162.29999999999995</v>
      </c>
      <c r="W7" s="139">
        <f>SUM(S7:V7)</f>
        <v>633.29999999999995</v>
      </c>
      <c r="X7" s="137">
        <v>150.19999999999999</v>
      </c>
      <c r="Y7" s="138">
        <v>155.9</v>
      </c>
      <c r="Z7" s="138">
        <v>125.7</v>
      </c>
      <c r="AA7" s="138">
        <v>145.4</v>
      </c>
      <c r="AB7" s="139">
        <f>SUM(X7:AA7)</f>
        <v>577.20000000000005</v>
      </c>
      <c r="AC7" s="218">
        <v>138.4</v>
      </c>
    </row>
    <row r="8" spans="1:29" s="19" customFormat="1" ht="15">
      <c r="A8" s="1"/>
      <c r="B8" s="35" t="s">
        <v>24</v>
      </c>
      <c r="C8" s="42">
        <v>-6</v>
      </c>
      <c r="D8" s="46">
        <v>209.6</v>
      </c>
      <c r="E8" s="47">
        <v>194.3</v>
      </c>
      <c r="F8" s="47">
        <v>192.9</v>
      </c>
      <c r="G8" s="47">
        <v>219</v>
      </c>
      <c r="H8" s="70">
        <f>SUM(D8:G8)</f>
        <v>815.8</v>
      </c>
      <c r="I8" s="117">
        <v>210.1</v>
      </c>
      <c r="J8" s="122">
        <v>196.5</v>
      </c>
      <c r="K8" s="122">
        <v>189.2</v>
      </c>
      <c r="L8" s="122">
        <v>231.7</v>
      </c>
      <c r="M8" s="123">
        <f>SUM(I8:L8)</f>
        <v>827.5</v>
      </c>
      <c r="N8" s="117">
        <v>192.2</v>
      </c>
      <c r="O8" s="122">
        <v>209.9</v>
      </c>
      <c r="P8" s="122">
        <v>221.3</v>
      </c>
      <c r="Q8" s="122">
        <v>252.59999999999991</v>
      </c>
      <c r="R8" s="123">
        <f>SUM(N8:Q8)</f>
        <v>876</v>
      </c>
      <c r="S8" s="117">
        <v>246.9</v>
      </c>
      <c r="T8" s="122">
        <v>240.6</v>
      </c>
      <c r="U8" s="122">
        <v>223.2</v>
      </c>
      <c r="V8" s="122">
        <v>241.89999999999998</v>
      </c>
      <c r="W8" s="194">
        <f>SUM(S8:V8)</f>
        <v>952.6</v>
      </c>
      <c r="X8" s="195">
        <v>229.4</v>
      </c>
      <c r="Y8" s="149">
        <v>207</v>
      </c>
      <c r="Z8" s="149">
        <v>200.2</v>
      </c>
      <c r="AA8" s="149">
        <v>212.4</v>
      </c>
      <c r="AB8" s="194">
        <f>SUM(X8:AA8)</f>
        <v>848.99999999999989</v>
      </c>
      <c r="AC8" s="219">
        <v>187</v>
      </c>
    </row>
    <row r="9" spans="1:29" s="19" customFormat="1" ht="15">
      <c r="A9" s="1"/>
      <c r="B9" s="1"/>
      <c r="C9" s="7"/>
      <c r="D9" s="13"/>
      <c r="E9" s="20"/>
      <c r="F9" s="20"/>
      <c r="G9" s="20"/>
      <c r="H9" s="74"/>
      <c r="I9" s="113"/>
      <c r="J9" s="114"/>
      <c r="K9" s="114"/>
      <c r="L9" s="114"/>
      <c r="M9" s="115"/>
      <c r="N9" s="113"/>
      <c r="O9" s="114"/>
      <c r="P9" s="114"/>
      <c r="Q9" s="114"/>
      <c r="R9" s="115"/>
      <c r="S9" s="113"/>
      <c r="T9" s="114"/>
      <c r="U9" s="114"/>
      <c r="V9" s="114"/>
      <c r="W9" s="192"/>
      <c r="X9" s="193"/>
      <c r="Y9" s="148"/>
      <c r="Z9" s="148"/>
      <c r="AA9" s="148"/>
      <c r="AB9" s="192"/>
      <c r="AC9" s="217"/>
    </row>
    <row r="10" spans="1:29" s="19" customFormat="1" ht="15">
      <c r="A10" s="1"/>
      <c r="B10" s="22" t="s">
        <v>6</v>
      </c>
      <c r="C10" s="23">
        <v>-1</v>
      </c>
      <c r="D10" s="13"/>
      <c r="E10" s="20"/>
      <c r="F10" s="20"/>
      <c r="G10" s="20"/>
      <c r="H10" s="74"/>
      <c r="I10" s="113"/>
      <c r="J10" s="114"/>
      <c r="K10" s="114"/>
      <c r="L10" s="114"/>
      <c r="M10" s="115"/>
      <c r="N10" s="113"/>
      <c r="O10" s="114"/>
      <c r="P10" s="114"/>
      <c r="Q10" s="114"/>
      <c r="R10" s="115"/>
      <c r="S10" s="113"/>
      <c r="T10" s="114"/>
      <c r="U10" s="114"/>
      <c r="V10" s="114"/>
      <c r="W10" s="192"/>
      <c r="X10" s="193"/>
      <c r="Y10" s="148"/>
      <c r="Z10" s="148"/>
      <c r="AA10" s="148"/>
      <c r="AB10" s="192"/>
      <c r="AC10" s="217"/>
    </row>
    <row r="11" spans="1:29" s="19" customFormat="1" ht="15">
      <c r="A11" s="1"/>
      <c r="B11" s="17" t="s">
        <v>20</v>
      </c>
      <c r="C11" s="23"/>
      <c r="D11" s="49">
        <v>433.8</v>
      </c>
      <c r="E11" s="50">
        <v>435.6</v>
      </c>
      <c r="F11" s="50">
        <v>385.5</v>
      </c>
      <c r="G11" s="50">
        <v>422</v>
      </c>
      <c r="H11" s="75">
        <f>SUM(D11:G11)</f>
        <v>1676.9</v>
      </c>
      <c r="I11" s="49">
        <v>452.3</v>
      </c>
      <c r="J11" s="50">
        <v>459.6</v>
      </c>
      <c r="K11" s="50">
        <v>430</v>
      </c>
      <c r="L11" s="50">
        <v>474.5</v>
      </c>
      <c r="M11" s="75">
        <f>SUM(I11:L11)</f>
        <v>1816.4</v>
      </c>
      <c r="N11" s="49">
        <v>451.8</v>
      </c>
      <c r="O11" s="50">
        <v>515</v>
      </c>
      <c r="P11" s="50">
        <v>518.1</v>
      </c>
      <c r="Q11" s="50">
        <v>555.29999999999995</v>
      </c>
      <c r="R11" s="75">
        <f>SUM(N11:Q11)</f>
        <v>2040.2</v>
      </c>
      <c r="S11" s="49">
        <v>577.1</v>
      </c>
      <c r="T11" s="50">
        <v>635.29999999999995</v>
      </c>
      <c r="U11" s="50">
        <v>644.9</v>
      </c>
      <c r="V11" s="50">
        <v>694</v>
      </c>
      <c r="W11" s="196">
        <f>SUM(S11:V11)</f>
        <v>2551.3000000000002</v>
      </c>
      <c r="X11" s="197">
        <v>740.1</v>
      </c>
      <c r="Y11" s="150">
        <v>750.6</v>
      </c>
      <c r="Z11" s="150">
        <v>645.4</v>
      </c>
      <c r="AA11" s="150">
        <v>651.5</v>
      </c>
      <c r="AB11" s="196">
        <f>SUM(X11:AA11)</f>
        <v>2787.6</v>
      </c>
      <c r="AC11" s="220">
        <v>694.8</v>
      </c>
    </row>
    <row r="12" spans="1:29" s="19" customFormat="1" ht="15">
      <c r="A12" s="1"/>
      <c r="B12" s="17" t="str">
        <f>B7</f>
        <v>Asia Pacific Fiber Cement</v>
      </c>
      <c r="C12" s="23"/>
      <c r="D12" s="51">
        <v>117.1</v>
      </c>
      <c r="E12" s="3">
        <v>117.3</v>
      </c>
      <c r="F12" s="3">
        <v>110.1</v>
      </c>
      <c r="G12" s="3">
        <v>102.3</v>
      </c>
      <c r="H12" s="69">
        <f>SUM(D12:G12)</f>
        <v>446.8</v>
      </c>
      <c r="I12" s="118">
        <v>108</v>
      </c>
      <c r="J12" s="114">
        <v>112.6</v>
      </c>
      <c r="K12" s="114">
        <v>102</v>
      </c>
      <c r="L12" s="114">
        <v>95.8</v>
      </c>
      <c r="M12" s="115">
        <f>SUM(I12:L12)</f>
        <v>418.40000000000003</v>
      </c>
      <c r="N12" s="118">
        <v>91.3</v>
      </c>
      <c r="O12" s="114">
        <v>122.1</v>
      </c>
      <c r="P12" s="114">
        <v>119.1</v>
      </c>
      <c r="Q12" s="114">
        <v>125.69999999999999</v>
      </c>
      <c r="R12" s="115">
        <f>SUM(N12:Q12)</f>
        <v>458.2</v>
      </c>
      <c r="S12" s="118">
        <v>141.80000000000001</v>
      </c>
      <c r="T12" s="114">
        <v>144.4</v>
      </c>
      <c r="U12" s="114">
        <v>143.30000000000001</v>
      </c>
      <c r="V12" s="114">
        <v>145.39999999999992</v>
      </c>
      <c r="W12" s="198">
        <f>SUM(S12:V12)</f>
        <v>574.9</v>
      </c>
      <c r="X12" s="199">
        <v>142.80000000000001</v>
      </c>
      <c r="Y12" s="151">
        <v>144.30000000000001</v>
      </c>
      <c r="Z12" s="151">
        <v>112.3</v>
      </c>
      <c r="AA12" s="151">
        <v>139.80000000000001</v>
      </c>
      <c r="AB12" s="198">
        <f>SUM(X12:AA12)</f>
        <v>539.20000000000005</v>
      </c>
      <c r="AC12" s="198">
        <v>140.1</v>
      </c>
    </row>
    <row r="13" spans="1:29" s="19" customFormat="1" ht="15">
      <c r="A13" s="1"/>
      <c r="B13" s="17" t="str">
        <f>B8</f>
        <v>Europe Building Products</v>
      </c>
      <c r="C13" s="23">
        <v>-6</v>
      </c>
      <c r="D13" s="51">
        <v>95.4</v>
      </c>
      <c r="E13" s="3">
        <v>87.4</v>
      </c>
      <c r="F13" s="3">
        <v>86.8</v>
      </c>
      <c r="G13" s="3">
        <v>98.7</v>
      </c>
      <c r="H13" s="69">
        <f>SUM(D13:G13)</f>
        <v>368.3</v>
      </c>
      <c r="I13" s="118">
        <f>12.5+83.4</f>
        <v>95.9</v>
      </c>
      <c r="J13" s="114">
        <v>87.9</v>
      </c>
      <c r="K13" s="114">
        <v>84.7</v>
      </c>
      <c r="L13" s="114">
        <v>102.9</v>
      </c>
      <c r="M13" s="115">
        <f>SUM(I13:L13)</f>
        <v>371.4</v>
      </c>
      <c r="N13" s="118">
        <v>83.2</v>
      </c>
      <c r="O13" s="114">
        <v>99.7</v>
      </c>
      <c r="P13" s="114">
        <v>101.4</v>
      </c>
      <c r="Q13" s="114">
        <v>126</v>
      </c>
      <c r="R13" s="115">
        <f>SUM(N13:Q13)</f>
        <v>410.3</v>
      </c>
      <c r="S13" s="118">
        <v>124.4</v>
      </c>
      <c r="T13" s="114">
        <v>123.5</v>
      </c>
      <c r="U13" s="114">
        <v>111.8</v>
      </c>
      <c r="V13" s="114">
        <v>128.80000000000001</v>
      </c>
      <c r="W13" s="198">
        <f>SUM(S13:V13)</f>
        <v>488.5</v>
      </c>
      <c r="X13" s="199">
        <v>118</v>
      </c>
      <c r="Y13" s="151">
        <v>102.7</v>
      </c>
      <c r="Z13" s="151">
        <v>103.1</v>
      </c>
      <c r="AA13" s="151">
        <v>126.5</v>
      </c>
      <c r="AB13" s="198">
        <f>SUM(X13:AA13)</f>
        <v>450.29999999999995</v>
      </c>
      <c r="AC13" s="198">
        <v>119.4</v>
      </c>
    </row>
    <row r="14" spans="1:29" s="19" customFormat="1" ht="15">
      <c r="A14" s="8"/>
      <c r="B14" s="35" t="s">
        <v>21</v>
      </c>
      <c r="C14" s="52"/>
      <c r="D14" s="46">
        <v>4.7</v>
      </c>
      <c r="E14" s="47">
        <v>4.3</v>
      </c>
      <c r="F14" s="47">
        <v>3.8</v>
      </c>
      <c r="G14" s="47">
        <v>1.8</v>
      </c>
      <c r="H14" s="70">
        <f>SUM(D14:G14)</f>
        <v>14.600000000000001</v>
      </c>
      <c r="I14" s="117">
        <v>0.6</v>
      </c>
      <c r="J14" s="62">
        <v>0</v>
      </c>
      <c r="K14" s="62">
        <v>0</v>
      </c>
      <c r="L14" s="54">
        <v>0</v>
      </c>
      <c r="M14" s="123">
        <f>SUM(I14:L14)</f>
        <v>0.6</v>
      </c>
      <c r="N14" s="67">
        <v>0</v>
      </c>
      <c r="O14" s="67">
        <v>0</v>
      </c>
      <c r="P14" s="67">
        <v>0</v>
      </c>
      <c r="Q14" s="67">
        <v>0</v>
      </c>
      <c r="R14" s="105">
        <f>SUM(N14:Q14)</f>
        <v>0</v>
      </c>
      <c r="S14" s="67">
        <v>0</v>
      </c>
      <c r="T14" s="67">
        <v>0</v>
      </c>
      <c r="U14" s="67">
        <v>0</v>
      </c>
      <c r="V14" s="67">
        <v>0</v>
      </c>
      <c r="W14" s="200">
        <f>SUM(S14:V14)</f>
        <v>0</v>
      </c>
      <c r="X14" s="140">
        <v>0</v>
      </c>
      <c r="Y14" s="141">
        <v>0</v>
      </c>
      <c r="Z14" s="141">
        <v>0</v>
      </c>
      <c r="AA14" s="141">
        <v>0</v>
      </c>
      <c r="AB14" s="200">
        <f>SUM(X14:AA14)</f>
        <v>0</v>
      </c>
      <c r="AC14" s="200">
        <v>0</v>
      </c>
    </row>
    <row r="15" spans="1:29" s="19" customFormat="1">
      <c r="A15" s="1"/>
      <c r="B15" s="18" t="s">
        <v>3</v>
      </c>
      <c r="C15" s="7"/>
      <c r="D15" s="43">
        <f>SUM(D11:D14)</f>
        <v>651</v>
      </c>
      <c r="E15" s="44">
        <f>SUM(E11:E14)</f>
        <v>644.59999999999991</v>
      </c>
      <c r="F15" s="44">
        <f>SUM(F11:F14)</f>
        <v>586.19999999999993</v>
      </c>
      <c r="G15" s="44">
        <f>SUM(G11:G14)</f>
        <v>624.79999999999995</v>
      </c>
      <c r="H15" s="71">
        <f>SUM(D15:G15)</f>
        <v>2506.5999999999995</v>
      </c>
      <c r="I15" s="116">
        <f t="shared" ref="I15:O15" si="0">SUM(I11:I14)</f>
        <v>656.8</v>
      </c>
      <c r="J15" s="114">
        <f t="shared" si="0"/>
        <v>660.1</v>
      </c>
      <c r="K15" s="114">
        <f t="shared" si="0"/>
        <v>616.70000000000005</v>
      </c>
      <c r="L15" s="114">
        <f t="shared" si="0"/>
        <v>673.19999999999993</v>
      </c>
      <c r="M15" s="115">
        <f t="shared" si="0"/>
        <v>2606.8000000000002</v>
      </c>
      <c r="N15" s="116">
        <f t="shared" si="0"/>
        <v>626.30000000000007</v>
      </c>
      <c r="O15" s="114">
        <f t="shared" si="0"/>
        <v>736.80000000000007</v>
      </c>
      <c r="P15" s="114">
        <f t="shared" ref="P15:S15" si="1">SUM(P11:P14)</f>
        <v>738.6</v>
      </c>
      <c r="Q15" s="114">
        <f t="shared" si="1"/>
        <v>807</v>
      </c>
      <c r="R15" s="115">
        <f t="shared" si="1"/>
        <v>2908.7000000000003</v>
      </c>
      <c r="S15" s="116">
        <f t="shared" si="1"/>
        <v>843.30000000000007</v>
      </c>
      <c r="T15" s="114">
        <f t="shared" ref="T15:AB15" si="2">SUM(T11:T14)</f>
        <v>903.19999999999993</v>
      </c>
      <c r="U15" s="114">
        <f t="shared" si="2"/>
        <v>900</v>
      </c>
      <c r="V15" s="114">
        <f t="shared" si="2"/>
        <v>968.19999999999982</v>
      </c>
      <c r="W15" s="139">
        <f t="shared" si="2"/>
        <v>3614.7000000000003</v>
      </c>
      <c r="X15" s="137">
        <f t="shared" si="2"/>
        <v>1000.9000000000001</v>
      </c>
      <c r="Y15" s="152">
        <f t="shared" si="2"/>
        <v>997.60000000000014</v>
      </c>
      <c r="Z15" s="152">
        <f t="shared" ref="Z15:AA15" si="3">SUM(Z11:Z14)</f>
        <v>860.8</v>
      </c>
      <c r="AA15" s="138">
        <f t="shared" si="3"/>
        <v>917.8</v>
      </c>
      <c r="AB15" s="139">
        <f t="shared" si="2"/>
        <v>3777.1000000000004</v>
      </c>
      <c r="AC15" s="221">
        <f>SUM(AC11:AC14)</f>
        <v>954.3</v>
      </c>
    </row>
    <row r="16" spans="1:29" s="19" customFormat="1" ht="15">
      <c r="A16" s="1"/>
      <c r="B16" s="1"/>
      <c r="C16" s="84"/>
      <c r="D16" s="85"/>
      <c r="E16" s="86"/>
      <c r="F16" s="86"/>
      <c r="G16" s="86"/>
      <c r="H16" s="87"/>
      <c r="I16" s="113"/>
      <c r="J16" s="114"/>
      <c r="K16" s="114"/>
      <c r="L16" s="114"/>
      <c r="M16" s="115"/>
      <c r="N16" s="113"/>
      <c r="O16" s="114"/>
      <c r="P16" s="114"/>
      <c r="Q16" s="114"/>
      <c r="R16" s="115"/>
      <c r="S16" s="113"/>
      <c r="T16" s="114"/>
      <c r="U16" s="114"/>
      <c r="V16" s="114"/>
      <c r="W16" s="192"/>
      <c r="X16" s="193"/>
      <c r="Y16" s="148"/>
      <c r="Z16" s="148"/>
      <c r="AA16" s="148"/>
      <c r="AB16" s="192"/>
      <c r="AC16" s="217"/>
    </row>
    <row r="17" spans="1:29" s="19" customFormat="1" ht="15">
      <c r="A17" s="1"/>
      <c r="B17" s="22" t="s">
        <v>0</v>
      </c>
      <c r="C17" s="23"/>
      <c r="D17" s="43">
        <v>221.1</v>
      </c>
      <c r="E17" s="44">
        <v>207.1</v>
      </c>
      <c r="F17" s="44">
        <v>192.2</v>
      </c>
      <c r="G17" s="44">
        <v>210.6</v>
      </c>
      <c r="H17" s="71">
        <f>SUM(D17:G17)</f>
        <v>831</v>
      </c>
      <c r="I17" s="116">
        <v>233.1</v>
      </c>
      <c r="J17" s="114">
        <v>240.1</v>
      </c>
      <c r="K17" s="114">
        <v>220.6</v>
      </c>
      <c r="L17" s="114">
        <v>239.9</v>
      </c>
      <c r="M17" s="115">
        <f>SUM(I17:L17)</f>
        <v>933.69999999999993</v>
      </c>
      <c r="N17" s="137">
        <v>219.5</v>
      </c>
      <c r="O17" s="138">
        <v>269.2</v>
      </c>
      <c r="P17" s="138">
        <v>272</v>
      </c>
      <c r="Q17" s="138">
        <v>291</v>
      </c>
      <c r="R17" s="115">
        <f>SUM(N17:Q17)</f>
        <v>1051.7</v>
      </c>
      <c r="S17" s="137">
        <v>307.8</v>
      </c>
      <c r="T17" s="138">
        <v>328.9</v>
      </c>
      <c r="U17" s="138">
        <v>322.5</v>
      </c>
      <c r="V17" s="138">
        <v>354.29999999999995</v>
      </c>
      <c r="W17" s="139">
        <f>SUM(S17:V17)</f>
        <v>1313.5</v>
      </c>
      <c r="X17" s="137">
        <v>339.1</v>
      </c>
      <c r="Y17" s="138">
        <v>353.3</v>
      </c>
      <c r="Z17" s="138">
        <v>289.60000000000002</v>
      </c>
      <c r="AA17" s="138">
        <v>330</v>
      </c>
      <c r="AB17" s="139">
        <f>SUM(X17:AA17)</f>
        <v>1312</v>
      </c>
      <c r="AC17" s="218">
        <v>373.4</v>
      </c>
    </row>
    <row r="18" spans="1:29" s="19" customFormat="1" ht="15">
      <c r="A18" s="1"/>
      <c r="B18" s="1"/>
      <c r="C18" s="7"/>
      <c r="D18" s="56"/>
      <c r="E18" s="33"/>
      <c r="F18" s="33"/>
      <c r="G18" s="33"/>
      <c r="H18" s="76"/>
      <c r="I18" s="113"/>
      <c r="J18" s="114"/>
      <c r="K18" s="114"/>
      <c r="L18" s="114"/>
      <c r="M18" s="115"/>
      <c r="N18" s="113"/>
      <c r="O18" s="114"/>
      <c r="P18" s="114"/>
      <c r="Q18" s="114"/>
      <c r="R18" s="115"/>
      <c r="S18" s="113"/>
      <c r="T18" s="114"/>
      <c r="U18" s="114"/>
      <c r="V18" s="114"/>
      <c r="W18" s="192"/>
      <c r="X18" s="193"/>
      <c r="Y18" s="148"/>
      <c r="Z18" s="148"/>
      <c r="AA18" s="148"/>
      <c r="AB18" s="192"/>
      <c r="AC18" s="217"/>
    </row>
    <row r="19" spans="1:29" s="19" customFormat="1" ht="15" collapsed="1">
      <c r="A19" s="1"/>
      <c r="B19" s="22" t="s">
        <v>1</v>
      </c>
      <c r="C19" s="23">
        <v>-1</v>
      </c>
      <c r="D19" s="98"/>
      <c r="E19" s="99"/>
      <c r="F19" s="99"/>
      <c r="G19" s="99"/>
      <c r="H19" s="100"/>
      <c r="I19" s="116"/>
      <c r="J19" s="114"/>
      <c r="K19" s="114"/>
      <c r="L19" s="114"/>
      <c r="M19" s="115"/>
      <c r="N19" s="116"/>
      <c r="O19" s="114"/>
      <c r="P19" s="114"/>
      <c r="Q19" s="114"/>
      <c r="R19" s="115"/>
      <c r="S19" s="116"/>
      <c r="T19" s="114"/>
      <c r="U19" s="114"/>
      <c r="V19" s="114"/>
      <c r="W19" s="139"/>
      <c r="X19" s="137"/>
      <c r="Y19" s="138"/>
      <c r="Z19" s="138"/>
      <c r="AA19" s="138"/>
      <c r="AB19" s="139"/>
      <c r="AC19" s="218"/>
    </row>
    <row r="20" spans="1:29" s="19" customFormat="1" ht="15">
      <c r="A20" s="1"/>
      <c r="B20" s="17" t="s">
        <v>20</v>
      </c>
      <c r="C20" s="88">
        <v>-2</v>
      </c>
      <c r="D20" s="51">
        <v>107.2</v>
      </c>
      <c r="E20" s="3">
        <v>99.5</v>
      </c>
      <c r="F20" s="101">
        <v>86.1</v>
      </c>
      <c r="G20" s="101">
        <v>95.1</v>
      </c>
      <c r="H20" s="69">
        <f t="shared" ref="H20:H25" si="4">SUM(D20:G20)</f>
        <v>387.9</v>
      </c>
      <c r="I20" s="118">
        <v>113.5</v>
      </c>
      <c r="J20" s="114">
        <v>124.7</v>
      </c>
      <c r="K20" s="114">
        <v>112.3</v>
      </c>
      <c r="L20" s="114">
        <v>120</v>
      </c>
      <c r="M20" s="115">
        <f>SUM(I20:L20)</f>
        <v>470.5</v>
      </c>
      <c r="N20" s="118">
        <v>130.9</v>
      </c>
      <c r="O20" s="114">
        <v>148.6</v>
      </c>
      <c r="P20" s="114">
        <v>155.6</v>
      </c>
      <c r="Q20" s="114">
        <v>152.89999999999998</v>
      </c>
      <c r="R20" s="69">
        <f>SUM(N20:Q20)</f>
        <v>588</v>
      </c>
      <c r="S20" s="118">
        <v>169.3</v>
      </c>
      <c r="T20" s="114">
        <v>182.5</v>
      </c>
      <c r="U20" s="114">
        <v>183.3</v>
      </c>
      <c r="V20" s="114">
        <v>206.10000000000002</v>
      </c>
      <c r="W20" s="201">
        <f>SUM(S20:V20)</f>
        <v>741.2</v>
      </c>
      <c r="X20" s="202">
        <v>191.8</v>
      </c>
      <c r="Y20" s="151">
        <v>212.8</v>
      </c>
      <c r="Z20" s="151">
        <v>174.1</v>
      </c>
      <c r="AA20" s="151">
        <v>188.8</v>
      </c>
      <c r="AB20" s="201">
        <f t="shared" ref="AB20:AB30" si="5">SUM(X20:AA20)</f>
        <v>767.5</v>
      </c>
      <c r="AC20" s="198">
        <v>217.6</v>
      </c>
    </row>
    <row r="21" spans="1:29" s="19" customFormat="1" ht="15">
      <c r="A21" s="1"/>
      <c r="B21" s="17" t="str">
        <f>B12</f>
        <v>Asia Pacific Fiber Cement</v>
      </c>
      <c r="C21" s="23">
        <v>-3</v>
      </c>
      <c r="D21" s="51">
        <v>28.3</v>
      </c>
      <c r="E21" s="3">
        <v>27.5</v>
      </c>
      <c r="F21" s="3">
        <v>23.5</v>
      </c>
      <c r="G21" s="3">
        <v>20.5</v>
      </c>
      <c r="H21" s="69">
        <f t="shared" si="4"/>
        <v>99.8</v>
      </c>
      <c r="I21" s="118">
        <v>24.8</v>
      </c>
      <c r="J21" s="114">
        <v>27</v>
      </c>
      <c r="K21" s="114">
        <v>23.4</v>
      </c>
      <c r="L21" s="114">
        <v>19.600000000000001</v>
      </c>
      <c r="M21" s="115">
        <f t="shared" ref="M21:M26" si="6">SUM(I21:L21)</f>
        <v>94.799999999999983</v>
      </c>
      <c r="N21" s="118">
        <v>22.3</v>
      </c>
      <c r="O21" s="114">
        <v>38.700000000000003</v>
      </c>
      <c r="P21" s="114">
        <v>33.5</v>
      </c>
      <c r="Q21" s="114">
        <v>33.699999999999989</v>
      </c>
      <c r="R21" s="69">
        <f t="shared" ref="R21:R26" si="7">SUM(N21:Q21)</f>
        <v>128.19999999999999</v>
      </c>
      <c r="S21" s="118">
        <v>38.799999999999997</v>
      </c>
      <c r="T21" s="114">
        <v>44.5</v>
      </c>
      <c r="U21" s="114">
        <v>39.1</v>
      </c>
      <c r="V21" s="114">
        <v>38.400000000000006</v>
      </c>
      <c r="W21" s="201">
        <f>SUM(S21:V21)</f>
        <v>160.80000000000001</v>
      </c>
      <c r="X21" s="202">
        <v>36.6</v>
      </c>
      <c r="Y21" s="151">
        <v>38.299999999999997</v>
      </c>
      <c r="Z21" s="151">
        <v>27.6</v>
      </c>
      <c r="AA21" s="151">
        <v>40.299999999999997</v>
      </c>
      <c r="AB21" s="201">
        <f t="shared" si="5"/>
        <v>142.80000000000001</v>
      </c>
      <c r="AC21" s="198">
        <v>46.5</v>
      </c>
    </row>
    <row r="22" spans="1:29" s="19" customFormat="1" ht="15">
      <c r="A22" s="1"/>
      <c r="B22" s="17" t="str">
        <f>B13</f>
        <v>Europe Building Products</v>
      </c>
      <c r="C22" s="23">
        <v>-6</v>
      </c>
      <c r="D22" s="51">
        <v>-4.5999999999999996</v>
      </c>
      <c r="E22" s="3">
        <v>3.4</v>
      </c>
      <c r="F22" s="3">
        <v>4.0999999999999996</v>
      </c>
      <c r="G22" s="3">
        <v>7.1</v>
      </c>
      <c r="H22" s="69">
        <f t="shared" si="4"/>
        <v>10</v>
      </c>
      <c r="I22" s="118">
        <v>7.9</v>
      </c>
      <c r="J22" s="114">
        <v>5.8</v>
      </c>
      <c r="K22" s="114">
        <v>2.4</v>
      </c>
      <c r="L22" s="114">
        <v>0.6</v>
      </c>
      <c r="M22" s="115">
        <f t="shared" si="6"/>
        <v>16.7</v>
      </c>
      <c r="N22" s="51">
        <v>2.4</v>
      </c>
      <c r="O22" s="114">
        <v>11.1</v>
      </c>
      <c r="P22" s="114">
        <v>10.3</v>
      </c>
      <c r="Q22" s="114">
        <v>18.900000000000002</v>
      </c>
      <c r="R22" s="69">
        <f t="shared" si="7"/>
        <v>42.7</v>
      </c>
      <c r="S22" s="51">
        <v>16.3</v>
      </c>
      <c r="T22" s="114">
        <v>16.7</v>
      </c>
      <c r="U22" s="114">
        <v>11.9</v>
      </c>
      <c r="V22" s="114">
        <v>18</v>
      </c>
      <c r="W22" s="201">
        <f>SUM(S22:V22)</f>
        <v>62.9</v>
      </c>
      <c r="X22" s="202">
        <v>12.1</v>
      </c>
      <c r="Y22" s="134">
        <v>4.5</v>
      </c>
      <c r="Z22" s="134">
        <v>1.4</v>
      </c>
      <c r="AA22" s="134">
        <v>8.5</v>
      </c>
      <c r="AB22" s="201">
        <f t="shared" si="5"/>
        <v>26.5</v>
      </c>
      <c r="AC22" s="135">
        <v>11.8</v>
      </c>
    </row>
    <row r="23" spans="1:29" s="19" customFormat="1" ht="15">
      <c r="A23" s="1"/>
      <c r="B23" s="17" t="s">
        <v>21</v>
      </c>
      <c r="C23" s="23">
        <v>-7</v>
      </c>
      <c r="D23" s="51">
        <v>-1.5</v>
      </c>
      <c r="E23" s="3">
        <v>-1.8</v>
      </c>
      <c r="F23" s="3">
        <v>-2.6</v>
      </c>
      <c r="G23" s="3">
        <v>-0.9</v>
      </c>
      <c r="H23" s="69">
        <f t="shared" si="4"/>
        <v>-6.8000000000000007</v>
      </c>
      <c r="I23" s="118">
        <v>0.4</v>
      </c>
      <c r="J23" s="3">
        <v>-0.5</v>
      </c>
      <c r="K23" s="3">
        <v>0</v>
      </c>
      <c r="L23" s="3">
        <v>0.1</v>
      </c>
      <c r="M23" s="69">
        <f t="shared" si="6"/>
        <v>0</v>
      </c>
      <c r="N23" s="51">
        <v>0</v>
      </c>
      <c r="O23" s="3">
        <v>0</v>
      </c>
      <c r="P23" s="3">
        <v>0</v>
      </c>
      <c r="Q23" s="3">
        <v>0</v>
      </c>
      <c r="R23" s="69">
        <f t="shared" si="7"/>
        <v>0</v>
      </c>
      <c r="S23" s="51">
        <v>0</v>
      </c>
      <c r="T23" s="3">
        <v>0</v>
      </c>
      <c r="U23" s="3">
        <v>0</v>
      </c>
      <c r="V23" s="3"/>
      <c r="W23" s="135">
        <f>SUM(S23:V23)</f>
        <v>0</v>
      </c>
      <c r="X23" s="133">
        <v>0</v>
      </c>
      <c r="Y23" s="134">
        <v>0</v>
      </c>
      <c r="Z23" s="134">
        <v>0</v>
      </c>
      <c r="AA23" s="134">
        <v>0</v>
      </c>
      <c r="AB23" s="135">
        <f t="shared" si="5"/>
        <v>0</v>
      </c>
      <c r="AC23" s="135">
        <v>0</v>
      </c>
    </row>
    <row r="24" spans="1:29" s="136" customFormat="1" ht="15">
      <c r="A24" s="131"/>
      <c r="B24" s="132" t="s">
        <v>7</v>
      </c>
      <c r="C24" s="23"/>
      <c r="D24" s="133">
        <v>-7.4</v>
      </c>
      <c r="E24" s="134">
        <v>-7.1</v>
      </c>
      <c r="F24" s="134">
        <v>-7.4</v>
      </c>
      <c r="G24" s="134">
        <v>-7.1</v>
      </c>
      <c r="H24" s="135">
        <f t="shared" si="4"/>
        <v>-29</v>
      </c>
      <c r="I24" s="133">
        <v>-6.2</v>
      </c>
      <c r="J24" s="134">
        <v>-6.9</v>
      </c>
      <c r="K24" s="134">
        <v>-6.6</v>
      </c>
      <c r="L24" s="134">
        <v>-7.3</v>
      </c>
      <c r="M24" s="135">
        <f t="shared" si="6"/>
        <v>-27.000000000000004</v>
      </c>
      <c r="N24" s="133">
        <v>-6</v>
      </c>
      <c r="O24" s="134">
        <v>-6.4</v>
      </c>
      <c r="P24" s="134">
        <v>-7.9</v>
      </c>
      <c r="Q24" s="134">
        <v>-8.5</v>
      </c>
      <c r="R24" s="69">
        <f t="shared" si="7"/>
        <v>-28.8</v>
      </c>
      <c r="S24" s="51">
        <v>-8.4</v>
      </c>
      <c r="T24" s="134">
        <v>-8.3000000000000007</v>
      </c>
      <c r="U24" s="134">
        <v>-8.5</v>
      </c>
      <c r="V24" s="134">
        <v>-9.1999999999999957</v>
      </c>
      <c r="W24" s="201">
        <f t="shared" ref="W24:W30" si="8">SUM(S24:V24)</f>
        <v>-34.4</v>
      </c>
      <c r="X24" s="202">
        <v>-8.4</v>
      </c>
      <c r="Y24" s="134">
        <v>-9.1</v>
      </c>
      <c r="Z24" s="134">
        <v>-7.8</v>
      </c>
      <c r="AA24" s="134">
        <v>-8</v>
      </c>
      <c r="AB24" s="201">
        <f t="shared" si="5"/>
        <v>-33.299999999999997</v>
      </c>
      <c r="AC24" s="135">
        <v>-8.3000000000000007</v>
      </c>
    </row>
    <row r="25" spans="1:29" s="19" customFormat="1">
      <c r="A25" s="1"/>
      <c r="B25" s="17" t="s">
        <v>41</v>
      </c>
      <c r="C25" s="7"/>
      <c r="D25" s="51">
        <v>0</v>
      </c>
      <c r="E25" s="3">
        <v>-21.2</v>
      </c>
      <c r="F25" s="3">
        <v>-4.8</v>
      </c>
      <c r="G25" s="3">
        <v>-3.5</v>
      </c>
      <c r="H25" s="69">
        <f t="shared" si="4"/>
        <v>-29.5</v>
      </c>
      <c r="I25" s="51">
        <v>0</v>
      </c>
      <c r="J25" s="3">
        <v>0</v>
      </c>
      <c r="K25" s="3">
        <v>0</v>
      </c>
      <c r="L25" s="3">
        <v>-84.4</v>
      </c>
      <c r="M25" s="69">
        <f t="shared" si="6"/>
        <v>-84.4</v>
      </c>
      <c r="N25" s="51">
        <v>0</v>
      </c>
      <c r="O25" s="3">
        <v>0</v>
      </c>
      <c r="P25" s="3">
        <v>0</v>
      </c>
      <c r="Q25" s="3">
        <v>0</v>
      </c>
      <c r="R25" s="69">
        <f t="shared" si="7"/>
        <v>0</v>
      </c>
      <c r="S25" s="51">
        <v>0</v>
      </c>
      <c r="T25" s="3">
        <v>0</v>
      </c>
      <c r="U25" s="3">
        <v>0</v>
      </c>
      <c r="V25" s="3">
        <v>0</v>
      </c>
      <c r="W25" s="135">
        <f t="shared" si="8"/>
        <v>0</v>
      </c>
      <c r="X25" s="133">
        <v>0</v>
      </c>
      <c r="Y25" s="134">
        <v>0</v>
      </c>
      <c r="Z25" s="134">
        <v>0</v>
      </c>
      <c r="AA25" s="134">
        <v>0</v>
      </c>
      <c r="AB25" s="135">
        <f t="shared" si="5"/>
        <v>0</v>
      </c>
      <c r="AC25" s="135">
        <v>0</v>
      </c>
    </row>
    <row r="26" spans="1:29" s="19" customFormat="1">
      <c r="A26" s="1"/>
      <c r="B26" s="17" t="s">
        <v>45</v>
      </c>
      <c r="C26" s="7"/>
      <c r="D26" s="51">
        <v>0</v>
      </c>
      <c r="E26" s="3">
        <v>0</v>
      </c>
      <c r="F26" s="55">
        <v>0</v>
      </c>
      <c r="G26" s="15">
        <v>0</v>
      </c>
      <c r="H26" s="69">
        <v>0</v>
      </c>
      <c r="I26" s="51">
        <v>0</v>
      </c>
      <c r="J26" s="3">
        <v>0</v>
      </c>
      <c r="K26" s="3">
        <v>0</v>
      </c>
      <c r="L26" s="3">
        <v>0</v>
      </c>
      <c r="M26" s="69">
        <f t="shared" si="6"/>
        <v>0</v>
      </c>
      <c r="N26" s="51">
        <v>-11.1</v>
      </c>
      <c r="O26" s="3">
        <v>0</v>
      </c>
      <c r="P26" s="3">
        <v>0</v>
      </c>
      <c r="Q26" s="3">
        <v>0</v>
      </c>
      <c r="R26" s="69">
        <f t="shared" si="7"/>
        <v>-11.1</v>
      </c>
      <c r="S26" s="51">
        <v>0</v>
      </c>
      <c r="T26" s="3">
        <v>0</v>
      </c>
      <c r="U26" s="3">
        <v>0</v>
      </c>
      <c r="V26" s="3">
        <v>0</v>
      </c>
      <c r="W26" s="135">
        <f t="shared" si="8"/>
        <v>0</v>
      </c>
      <c r="X26" s="133">
        <v>0</v>
      </c>
      <c r="Y26" s="134">
        <v>0</v>
      </c>
      <c r="Z26" s="134">
        <v>0</v>
      </c>
      <c r="AA26" s="134">
        <v>0</v>
      </c>
      <c r="AB26" s="135">
        <f t="shared" si="5"/>
        <v>0</v>
      </c>
      <c r="AC26" s="135">
        <v>0</v>
      </c>
    </row>
    <row r="27" spans="1:29" s="19" customFormat="1">
      <c r="A27" s="1"/>
      <c r="B27" s="17" t="s">
        <v>8</v>
      </c>
      <c r="C27" s="7"/>
      <c r="D27" s="51"/>
      <c r="E27" s="3"/>
      <c r="F27" s="3"/>
      <c r="G27" s="3"/>
      <c r="H27" s="69"/>
      <c r="I27" s="118"/>
      <c r="J27" s="114"/>
      <c r="K27" s="114"/>
      <c r="L27" s="114"/>
      <c r="M27" s="115"/>
      <c r="N27" s="118"/>
      <c r="O27" s="114"/>
      <c r="P27" s="114"/>
      <c r="Q27" s="114"/>
      <c r="R27" s="69"/>
      <c r="S27" s="118"/>
      <c r="T27" s="114"/>
      <c r="U27" s="114"/>
      <c r="V27" s="114"/>
      <c r="W27" s="135"/>
      <c r="X27" s="133"/>
      <c r="Y27" s="151"/>
      <c r="Z27" s="151"/>
      <c r="AA27" s="151"/>
      <c r="AB27" s="135"/>
      <c r="AC27" s="198"/>
    </row>
    <row r="28" spans="1:29" s="19" customFormat="1" ht="15">
      <c r="A28" s="1"/>
      <c r="B28" s="18" t="s">
        <v>9</v>
      </c>
      <c r="C28" s="23">
        <v>-2</v>
      </c>
      <c r="D28" s="51">
        <v>-14.9</v>
      </c>
      <c r="E28" s="3">
        <v>-14.6</v>
      </c>
      <c r="F28" s="3">
        <v>-13.1</v>
      </c>
      <c r="G28" s="3">
        <v>-14.7</v>
      </c>
      <c r="H28" s="69">
        <f t="shared" ref="H28:H31" si="9">SUM(D28:G28)</f>
        <v>-57.3</v>
      </c>
      <c r="I28" s="51">
        <v>-16</v>
      </c>
      <c r="J28" s="3">
        <v>-15.9</v>
      </c>
      <c r="K28" s="3">
        <v>-24.3</v>
      </c>
      <c r="L28" s="3">
        <v>-12</v>
      </c>
      <c r="M28" s="69">
        <f>SUM(I28:L28)</f>
        <v>-68.2</v>
      </c>
      <c r="N28" s="51">
        <v>-24.7</v>
      </c>
      <c r="O28" s="3">
        <v>-28.9</v>
      </c>
      <c r="P28" s="3">
        <v>-23.6</v>
      </c>
      <c r="Q28" s="3">
        <v>-23.9</v>
      </c>
      <c r="R28" s="69">
        <f>SUM(N28:Q28)</f>
        <v>-101.1</v>
      </c>
      <c r="S28" s="51">
        <v>-35.5</v>
      </c>
      <c r="T28" s="3">
        <v>-29.7</v>
      </c>
      <c r="U28" s="3">
        <v>-21.7</v>
      </c>
      <c r="V28" s="3">
        <v>-28</v>
      </c>
      <c r="W28" s="201">
        <f t="shared" si="8"/>
        <v>-114.9</v>
      </c>
      <c r="X28" s="202">
        <v>-23.7</v>
      </c>
      <c r="Y28" s="134">
        <v>-28</v>
      </c>
      <c r="Z28" s="134">
        <v>-29.9</v>
      </c>
      <c r="AA28" s="134">
        <v>-42.1</v>
      </c>
      <c r="AB28" s="201">
        <f t="shared" si="5"/>
        <v>-123.69999999999999</v>
      </c>
      <c r="AC28" s="135">
        <v>-33.4</v>
      </c>
    </row>
    <row r="29" spans="1:29" s="19" customFormat="1">
      <c r="A29" s="1"/>
      <c r="B29" s="18" t="s">
        <v>2</v>
      </c>
      <c r="C29" s="7"/>
      <c r="D29" s="51">
        <v>25.1</v>
      </c>
      <c r="E29" s="3">
        <v>14.2</v>
      </c>
      <c r="F29" s="3">
        <v>12.1</v>
      </c>
      <c r="G29" s="3">
        <v>-73.400000000000006</v>
      </c>
      <c r="H29" s="69">
        <f t="shared" si="9"/>
        <v>-22.000000000000007</v>
      </c>
      <c r="I29" s="118">
        <v>8.5</v>
      </c>
      <c r="J29" s="114">
        <v>18.8</v>
      </c>
      <c r="K29" s="3">
        <v>-18.5</v>
      </c>
      <c r="L29" s="3">
        <v>-67</v>
      </c>
      <c r="M29" s="69">
        <f>SUM(I29:L29)</f>
        <v>-58.2</v>
      </c>
      <c r="N29" s="51">
        <v>-63.7</v>
      </c>
      <c r="O29" s="3">
        <v>-16.3</v>
      </c>
      <c r="P29" s="3">
        <v>-35.799999999999997</v>
      </c>
      <c r="Q29" s="3">
        <v>-28.1</v>
      </c>
      <c r="R29" s="69">
        <f>SUM(N29:Q29)</f>
        <v>-143.9</v>
      </c>
      <c r="S29" s="51">
        <v>2.8</v>
      </c>
      <c r="T29" s="3">
        <v>9.6</v>
      </c>
      <c r="U29" s="3">
        <v>-1.6</v>
      </c>
      <c r="V29" s="3">
        <v>-142.5</v>
      </c>
      <c r="W29" s="201">
        <f t="shared" si="8"/>
        <v>-131.69999999999999</v>
      </c>
      <c r="X29" s="202">
        <v>13.2</v>
      </c>
      <c r="Y29" s="134">
        <v>8.5</v>
      </c>
      <c r="Z29" s="134">
        <v>-2.2000000000000002</v>
      </c>
      <c r="AA29" s="134">
        <v>-56.5</v>
      </c>
      <c r="AB29" s="201">
        <f t="shared" si="5"/>
        <v>-37</v>
      </c>
      <c r="AC29" s="135">
        <v>0.1</v>
      </c>
    </row>
    <row r="30" spans="1:29" s="19" customFormat="1">
      <c r="A30" s="8"/>
      <c r="B30" s="60" t="s">
        <v>10</v>
      </c>
      <c r="C30" s="127"/>
      <c r="D30" s="104">
        <v>-0.3</v>
      </c>
      <c r="E30" s="67">
        <v>-0.4</v>
      </c>
      <c r="F30" s="67">
        <v>-0.4</v>
      </c>
      <c r="G30" s="67">
        <v>-0.4</v>
      </c>
      <c r="H30" s="105">
        <f t="shared" si="9"/>
        <v>-1.5</v>
      </c>
      <c r="I30" s="104">
        <v>-0.4</v>
      </c>
      <c r="J30" s="67">
        <v>-0.4</v>
      </c>
      <c r="K30" s="67">
        <v>-0.5</v>
      </c>
      <c r="L30" s="67">
        <v>-0.4</v>
      </c>
      <c r="M30" s="105">
        <f>SUM(I30:L30)</f>
        <v>-1.7000000000000002</v>
      </c>
      <c r="N30" s="104">
        <v>-0.3</v>
      </c>
      <c r="O30" s="67">
        <v>-0.3</v>
      </c>
      <c r="P30" s="67">
        <v>-0.3</v>
      </c>
      <c r="Q30" s="67">
        <v>-0.3</v>
      </c>
      <c r="R30" s="105">
        <f>SUM(N30:Q30)</f>
        <v>-1.2</v>
      </c>
      <c r="S30" s="104">
        <v>-0.3</v>
      </c>
      <c r="T30" s="67">
        <v>-0.3</v>
      </c>
      <c r="U30" s="67">
        <v>-0.3</v>
      </c>
      <c r="V30" s="67">
        <v>-0.40000000000000013</v>
      </c>
      <c r="W30" s="203">
        <f t="shared" si="8"/>
        <v>-1.3</v>
      </c>
      <c r="X30" s="204">
        <v>-0.3</v>
      </c>
      <c r="Y30" s="141">
        <v>-0.4</v>
      </c>
      <c r="Z30" s="141">
        <v>-0.3</v>
      </c>
      <c r="AA30" s="141">
        <v>-0.4</v>
      </c>
      <c r="AB30" s="203">
        <f t="shared" si="5"/>
        <v>-1.4</v>
      </c>
      <c r="AC30" s="200">
        <v>-0.4</v>
      </c>
    </row>
    <row r="31" spans="1:29" s="19" customFormat="1">
      <c r="A31" s="1"/>
      <c r="B31" s="21" t="s">
        <v>11</v>
      </c>
      <c r="C31" s="7"/>
      <c r="D31" s="43">
        <f>SUM(D20:D30)</f>
        <v>131.89999999999998</v>
      </c>
      <c r="E31" s="44">
        <f>SUM(E20:E30)</f>
        <v>99.5</v>
      </c>
      <c r="F31" s="44">
        <f>SUM(F20:F30)</f>
        <v>97.499999999999986</v>
      </c>
      <c r="G31" s="44">
        <f>SUM(G20:G30)</f>
        <v>22.699999999999982</v>
      </c>
      <c r="H31" s="71">
        <f t="shared" si="9"/>
        <v>351.59999999999997</v>
      </c>
      <c r="I31" s="116">
        <f t="shared" ref="I31:W31" si="10">SUM(I20:I30)</f>
        <v>132.50000000000003</v>
      </c>
      <c r="J31" s="114">
        <f t="shared" si="10"/>
        <v>152.6</v>
      </c>
      <c r="K31" s="114">
        <f t="shared" si="10"/>
        <v>88.2</v>
      </c>
      <c r="L31" s="45">
        <f t="shared" si="10"/>
        <v>-30.800000000000033</v>
      </c>
      <c r="M31" s="115">
        <f t="shared" si="10"/>
        <v>342.50000000000006</v>
      </c>
      <c r="N31" s="116">
        <f t="shared" si="10"/>
        <v>49.800000000000026</v>
      </c>
      <c r="O31" s="44">
        <f t="shared" si="10"/>
        <v>146.49999999999997</v>
      </c>
      <c r="P31" s="44">
        <f t="shared" si="10"/>
        <v>131.80000000000001</v>
      </c>
      <c r="Q31" s="44">
        <f t="shared" si="10"/>
        <v>144.69999999999996</v>
      </c>
      <c r="R31" s="115">
        <f t="shared" si="10"/>
        <v>472.80000000000013</v>
      </c>
      <c r="S31" s="116">
        <f t="shared" si="10"/>
        <v>183.00000000000003</v>
      </c>
      <c r="T31" s="44">
        <f t="shared" si="10"/>
        <v>214.99999999999997</v>
      </c>
      <c r="U31" s="44">
        <f t="shared" si="10"/>
        <v>202.20000000000002</v>
      </c>
      <c r="V31" s="44">
        <f t="shared" si="10"/>
        <v>82.4</v>
      </c>
      <c r="W31" s="139">
        <f t="shared" si="10"/>
        <v>682.60000000000014</v>
      </c>
      <c r="X31" s="137">
        <f>+SUM(X20:X30)</f>
        <v>221.29999999999998</v>
      </c>
      <c r="Y31" s="138">
        <f>+SUM(Y20:Y30)</f>
        <v>226.60000000000002</v>
      </c>
      <c r="Z31" s="138">
        <f>+SUM(Z20:Z30)</f>
        <v>162.89999999999998</v>
      </c>
      <c r="AA31" s="138">
        <f>+SUM(AA20:AA30)</f>
        <v>130.60000000000002</v>
      </c>
      <c r="AB31" s="139">
        <f>SUM(AB20:AB30)</f>
        <v>741.4</v>
      </c>
      <c r="AC31" s="218">
        <f>+SUM(AC20:AC30)</f>
        <v>233.9</v>
      </c>
    </row>
    <row r="32" spans="1:29" s="19" customFormat="1" ht="15">
      <c r="A32" s="1"/>
      <c r="B32" s="63"/>
      <c r="C32" s="84"/>
      <c r="D32" s="89"/>
      <c r="E32" s="90"/>
      <c r="F32" s="90"/>
      <c r="G32" s="93"/>
      <c r="H32" s="108"/>
      <c r="I32" s="119"/>
      <c r="J32" s="114"/>
      <c r="K32" s="114"/>
      <c r="L32" s="114"/>
      <c r="M32" s="115"/>
      <c r="N32" s="119"/>
      <c r="O32" s="114"/>
      <c r="P32" s="114"/>
      <c r="Q32" s="114"/>
      <c r="R32" s="115"/>
      <c r="S32" s="119"/>
      <c r="T32" s="114"/>
      <c r="U32" s="114"/>
      <c r="V32" s="114"/>
      <c r="W32" s="205"/>
      <c r="X32" s="206"/>
      <c r="Y32" s="153"/>
      <c r="Z32" s="153"/>
      <c r="AA32" s="153"/>
      <c r="AB32" s="205"/>
      <c r="AC32" s="205"/>
    </row>
    <row r="33" spans="1:29" s="19" customFormat="1" ht="15">
      <c r="A33" s="1"/>
      <c r="B33" s="63" t="s">
        <v>12</v>
      </c>
      <c r="C33" s="7"/>
      <c r="D33" s="56"/>
      <c r="E33" s="33"/>
      <c r="F33" s="33"/>
      <c r="G33" s="34"/>
      <c r="H33" s="76"/>
      <c r="I33" s="113"/>
      <c r="J33" s="114"/>
      <c r="K33" s="114"/>
      <c r="L33" s="114"/>
      <c r="M33" s="115"/>
      <c r="N33" s="113"/>
      <c r="O33" s="114"/>
      <c r="P33" s="114"/>
      <c r="Q33" s="114"/>
      <c r="R33" s="115"/>
      <c r="S33" s="113"/>
      <c r="T33" s="114"/>
      <c r="U33" s="114"/>
      <c r="V33" s="114"/>
      <c r="W33" s="192"/>
      <c r="X33" s="193"/>
      <c r="Y33" s="148"/>
      <c r="Z33" s="148"/>
      <c r="AA33" s="148"/>
      <c r="AB33" s="192"/>
      <c r="AC33" s="217"/>
    </row>
    <row r="34" spans="1:29" s="19" customFormat="1">
      <c r="A34" s="1"/>
      <c r="B34" s="17" t="s">
        <v>2</v>
      </c>
      <c r="C34" s="7"/>
      <c r="D34" s="51">
        <f t="shared" ref="D34:F35" si="11">-D29</f>
        <v>-25.1</v>
      </c>
      <c r="E34" s="3">
        <f t="shared" si="11"/>
        <v>-14.2</v>
      </c>
      <c r="F34" s="3">
        <f t="shared" si="11"/>
        <v>-12.1</v>
      </c>
      <c r="G34" s="15">
        <v>73.400000000000006</v>
      </c>
      <c r="H34" s="69">
        <f>SUM(D34:G34)</f>
        <v>22.000000000000007</v>
      </c>
      <c r="I34" s="51">
        <f t="shared" ref="I34:L35" si="12">-I29</f>
        <v>-8.5</v>
      </c>
      <c r="J34" s="3">
        <f t="shared" si="12"/>
        <v>-18.8</v>
      </c>
      <c r="K34" s="3">
        <f t="shared" si="12"/>
        <v>18.5</v>
      </c>
      <c r="L34" s="3">
        <f t="shared" si="12"/>
        <v>67</v>
      </c>
      <c r="M34" s="69">
        <f t="shared" ref="M34:M37" si="13">SUM(I34:L34)</f>
        <v>58.2</v>
      </c>
      <c r="N34" s="51">
        <f>-N29</f>
        <v>63.7</v>
      </c>
      <c r="O34" s="3">
        <f t="shared" ref="O34:Q34" si="14">-O29</f>
        <v>16.3</v>
      </c>
      <c r="P34" s="3">
        <f t="shared" si="14"/>
        <v>35.799999999999997</v>
      </c>
      <c r="Q34" s="3">
        <f t="shared" si="14"/>
        <v>28.1</v>
      </c>
      <c r="R34" s="69">
        <f t="shared" ref="R34:R37" si="15">SUM(N34:Q34)</f>
        <v>143.9</v>
      </c>
      <c r="S34" s="51">
        <f>-S29</f>
        <v>-2.8</v>
      </c>
      <c r="T34" s="3">
        <f t="shared" ref="T34:U34" si="16">-T29</f>
        <v>-9.6</v>
      </c>
      <c r="U34" s="3">
        <f t="shared" si="16"/>
        <v>1.6</v>
      </c>
      <c r="V34" s="3">
        <v>142.5</v>
      </c>
      <c r="W34" s="201">
        <f t="shared" ref="W34:W37" si="17">SUM(S34:V34)</f>
        <v>131.69999999999999</v>
      </c>
      <c r="X34" s="202">
        <f t="shared" ref="X34:Z35" si="18">-X29</f>
        <v>-13.2</v>
      </c>
      <c r="Y34" s="134">
        <f t="shared" si="18"/>
        <v>-8.5</v>
      </c>
      <c r="Z34" s="134">
        <f t="shared" si="18"/>
        <v>2.2000000000000002</v>
      </c>
      <c r="AA34" s="134">
        <f t="shared" ref="AA34" si="19">-AA29</f>
        <v>56.5</v>
      </c>
      <c r="AB34" s="201">
        <f>SUM(X34:AA34)</f>
        <v>37</v>
      </c>
      <c r="AC34" s="135">
        <f>-AC29</f>
        <v>-0.1</v>
      </c>
    </row>
    <row r="35" spans="1:29" s="19" customFormat="1">
      <c r="A35" s="1"/>
      <c r="B35" s="17" t="s">
        <v>10</v>
      </c>
      <c r="C35" s="7"/>
      <c r="D35" s="51">
        <f t="shared" si="11"/>
        <v>0.3</v>
      </c>
      <c r="E35" s="3">
        <f t="shared" si="11"/>
        <v>0.4</v>
      </c>
      <c r="F35" s="3">
        <f t="shared" si="11"/>
        <v>0.4</v>
      </c>
      <c r="G35" s="15">
        <v>0.4</v>
      </c>
      <c r="H35" s="69">
        <f>SUM(D35:G35)</f>
        <v>1.5</v>
      </c>
      <c r="I35" s="118">
        <f t="shared" si="12"/>
        <v>0.4</v>
      </c>
      <c r="J35" s="114">
        <f t="shared" si="12"/>
        <v>0.4</v>
      </c>
      <c r="K35" s="114">
        <f t="shared" si="12"/>
        <v>0.5</v>
      </c>
      <c r="L35" s="114">
        <f t="shared" si="12"/>
        <v>0.4</v>
      </c>
      <c r="M35" s="115">
        <f t="shared" si="13"/>
        <v>1.7000000000000002</v>
      </c>
      <c r="N35" s="118">
        <f>-N30</f>
        <v>0.3</v>
      </c>
      <c r="O35" s="114">
        <f t="shared" ref="O35:Q35" si="20">-O30</f>
        <v>0.3</v>
      </c>
      <c r="P35" s="114">
        <f t="shared" si="20"/>
        <v>0.3</v>
      </c>
      <c r="Q35" s="114">
        <f t="shared" si="20"/>
        <v>0.3</v>
      </c>
      <c r="R35" s="69">
        <f t="shared" si="15"/>
        <v>1.2</v>
      </c>
      <c r="S35" s="118">
        <f>-S30</f>
        <v>0.3</v>
      </c>
      <c r="T35" s="114">
        <f t="shared" ref="T35:U35" si="21">-T30</f>
        <v>0.3</v>
      </c>
      <c r="U35" s="114">
        <f t="shared" si="21"/>
        <v>0.3</v>
      </c>
      <c r="V35" s="114">
        <v>0.40000000000000013</v>
      </c>
      <c r="W35" s="201">
        <f t="shared" si="17"/>
        <v>1.3</v>
      </c>
      <c r="X35" s="202">
        <f t="shared" si="18"/>
        <v>0.3</v>
      </c>
      <c r="Y35" s="151">
        <f t="shared" si="18"/>
        <v>0.4</v>
      </c>
      <c r="Z35" s="151">
        <f t="shared" si="18"/>
        <v>0.3</v>
      </c>
      <c r="AA35" s="151">
        <f t="shared" ref="AA35" si="22">-AA30</f>
        <v>0.4</v>
      </c>
      <c r="AB35" s="201">
        <f>SUM(X35:AA35)</f>
        <v>1.4</v>
      </c>
      <c r="AC35" s="198">
        <f>-AC30</f>
        <v>0.4</v>
      </c>
    </row>
    <row r="36" spans="1:29" s="19" customFormat="1" ht="15">
      <c r="A36" s="1"/>
      <c r="B36" s="17" t="str">
        <f>B26</f>
        <v>Restructuring expenses</v>
      </c>
      <c r="C36" s="25"/>
      <c r="D36" s="57">
        <v>0</v>
      </c>
      <c r="E36" s="58">
        <v>0</v>
      </c>
      <c r="F36" s="55" t="s">
        <v>19</v>
      </c>
      <c r="G36" s="59">
        <v>0</v>
      </c>
      <c r="H36" s="58">
        <v>0</v>
      </c>
      <c r="I36" s="51">
        <f>-I27</f>
        <v>0</v>
      </c>
      <c r="J36" s="3">
        <f>-J27</f>
        <v>0</v>
      </c>
      <c r="K36" s="3">
        <f>-K27</f>
        <v>0</v>
      </c>
      <c r="L36" s="3">
        <f>-L27</f>
        <v>0</v>
      </c>
      <c r="M36" s="69">
        <f t="shared" ref="M36" si="23">SUM(I36:L36)</f>
        <v>0</v>
      </c>
      <c r="N36" s="51">
        <f>-N26</f>
        <v>11.1</v>
      </c>
      <c r="O36" s="3">
        <f>-O27</f>
        <v>0</v>
      </c>
      <c r="P36" s="3">
        <f>-P27</f>
        <v>0</v>
      </c>
      <c r="Q36" s="3">
        <f>-Q27</f>
        <v>0</v>
      </c>
      <c r="R36" s="69">
        <f t="shared" si="15"/>
        <v>11.1</v>
      </c>
      <c r="S36" s="51">
        <f>-S26</f>
        <v>0</v>
      </c>
      <c r="T36" s="3">
        <f>-T27</f>
        <v>0</v>
      </c>
      <c r="U36" s="3">
        <f>-U27</f>
        <v>0</v>
      </c>
      <c r="V36" s="3">
        <v>0</v>
      </c>
      <c r="W36" s="135">
        <f t="shared" si="17"/>
        <v>0</v>
      </c>
      <c r="X36" s="133">
        <v>0</v>
      </c>
      <c r="Y36" s="134">
        <v>0</v>
      </c>
      <c r="Z36" s="134">
        <v>0</v>
      </c>
      <c r="AA36" s="134">
        <v>0</v>
      </c>
      <c r="AB36" s="135">
        <f>SUM(X36:AA36)</f>
        <v>0</v>
      </c>
      <c r="AC36" s="135">
        <v>0</v>
      </c>
    </row>
    <row r="37" spans="1:29" s="19" customFormat="1" ht="15">
      <c r="A37" s="8"/>
      <c r="B37" s="35" t="s">
        <v>41</v>
      </c>
      <c r="C37" s="128"/>
      <c r="D37" s="61">
        <v>0</v>
      </c>
      <c r="E37" s="53">
        <f>-E25</f>
        <v>21.2</v>
      </c>
      <c r="F37" s="67">
        <f>-F25</f>
        <v>4.8</v>
      </c>
      <c r="G37" s="54">
        <v>3.5</v>
      </c>
      <c r="H37" s="105">
        <f>SUM(D37:G37)</f>
        <v>29.5</v>
      </c>
      <c r="I37" s="104">
        <v>0</v>
      </c>
      <c r="J37" s="67">
        <v>0</v>
      </c>
      <c r="K37" s="67">
        <v>0</v>
      </c>
      <c r="L37" s="67">
        <f>-L25</f>
        <v>84.4</v>
      </c>
      <c r="M37" s="105">
        <f t="shared" si="13"/>
        <v>84.4</v>
      </c>
      <c r="N37" s="104">
        <v>0</v>
      </c>
      <c r="O37" s="67">
        <f>-O25</f>
        <v>0</v>
      </c>
      <c r="P37" s="67">
        <f>-P25</f>
        <v>0</v>
      </c>
      <c r="Q37" s="67">
        <f>-Q25</f>
        <v>0</v>
      </c>
      <c r="R37" s="105">
        <f t="shared" si="15"/>
        <v>0</v>
      </c>
      <c r="S37" s="104">
        <v>0</v>
      </c>
      <c r="T37" s="67">
        <f>-T25</f>
        <v>0</v>
      </c>
      <c r="U37" s="67">
        <f>-U25</f>
        <v>0</v>
      </c>
      <c r="V37" s="67">
        <v>0</v>
      </c>
      <c r="W37" s="200">
        <f t="shared" si="17"/>
        <v>0</v>
      </c>
      <c r="X37" s="140">
        <v>0</v>
      </c>
      <c r="Y37" s="141">
        <v>0</v>
      </c>
      <c r="Z37" s="141">
        <v>0</v>
      </c>
      <c r="AA37" s="141">
        <v>0</v>
      </c>
      <c r="AB37" s="200">
        <f>SUM(X37:AA37)</f>
        <v>0</v>
      </c>
      <c r="AC37" s="200">
        <v>0</v>
      </c>
    </row>
    <row r="38" spans="1:29" s="19" customFormat="1" ht="15">
      <c r="A38" s="1"/>
      <c r="B38" s="24" t="s">
        <v>13</v>
      </c>
      <c r="C38" s="25">
        <v>-4</v>
      </c>
      <c r="D38" s="51">
        <f t="shared" ref="D38:W38" si="24">SUM(D31:D37)</f>
        <v>107.09999999999998</v>
      </c>
      <c r="E38" s="3">
        <f t="shared" si="24"/>
        <v>106.9</v>
      </c>
      <c r="F38" s="3">
        <f t="shared" si="24"/>
        <v>90.6</v>
      </c>
      <c r="G38" s="3">
        <f t="shared" si="24"/>
        <v>100</v>
      </c>
      <c r="H38" s="69">
        <f t="shared" si="24"/>
        <v>404.59999999999997</v>
      </c>
      <c r="I38" s="118">
        <f t="shared" si="24"/>
        <v>124.40000000000003</v>
      </c>
      <c r="J38" s="114">
        <f t="shared" si="24"/>
        <v>134.19999999999999</v>
      </c>
      <c r="K38" s="114">
        <f t="shared" si="24"/>
        <v>107.2</v>
      </c>
      <c r="L38" s="45">
        <f t="shared" si="24"/>
        <v>120.99999999999997</v>
      </c>
      <c r="M38" s="115">
        <f t="shared" si="24"/>
        <v>486.80000000000007</v>
      </c>
      <c r="N38" s="118">
        <f t="shared" si="24"/>
        <v>124.90000000000002</v>
      </c>
      <c r="O38" s="44">
        <f t="shared" si="24"/>
        <v>163.1</v>
      </c>
      <c r="P38" s="44">
        <f t="shared" si="24"/>
        <v>167.90000000000003</v>
      </c>
      <c r="Q38" s="44">
        <f t="shared" si="24"/>
        <v>173.09999999999997</v>
      </c>
      <c r="R38" s="139">
        <f t="shared" si="24"/>
        <v>629.00000000000023</v>
      </c>
      <c r="S38" s="118">
        <f t="shared" si="24"/>
        <v>180.50000000000003</v>
      </c>
      <c r="T38" s="44">
        <f t="shared" si="24"/>
        <v>205.7</v>
      </c>
      <c r="U38" s="44">
        <f t="shared" si="24"/>
        <v>204.10000000000002</v>
      </c>
      <c r="V38" s="44">
        <f t="shared" si="24"/>
        <v>225.3</v>
      </c>
      <c r="W38" s="139">
        <f t="shared" si="24"/>
        <v>815.60000000000014</v>
      </c>
      <c r="X38" s="137">
        <f>+SUM(X31:X37)</f>
        <v>208.4</v>
      </c>
      <c r="Y38" s="151">
        <f>+SUM(Y31:Y37)</f>
        <v>218.50000000000003</v>
      </c>
      <c r="Z38" s="151">
        <f>+SUM(Z31:Z37)</f>
        <v>165.39999999999998</v>
      </c>
      <c r="AA38" s="151">
        <f>+SUM(AA31:AA37)</f>
        <v>187.50000000000003</v>
      </c>
      <c r="AB38" s="139">
        <f>SUM(AB31:AB37)</f>
        <v>779.8</v>
      </c>
      <c r="AC38" s="198">
        <f>+SUM(AC31:AC37)</f>
        <v>234.20000000000002</v>
      </c>
    </row>
    <row r="39" spans="1:29" s="19" customFormat="1">
      <c r="A39" s="1"/>
      <c r="B39" s="24"/>
      <c r="C39" s="84"/>
      <c r="D39" s="94"/>
      <c r="E39" s="92"/>
      <c r="F39" s="92"/>
      <c r="G39" s="92"/>
      <c r="H39" s="95"/>
      <c r="I39" s="118"/>
      <c r="J39" s="114"/>
      <c r="K39" s="114"/>
      <c r="L39" s="114"/>
      <c r="M39" s="115"/>
      <c r="N39" s="118"/>
      <c r="O39" s="114"/>
      <c r="P39" s="114"/>
      <c r="Q39" s="114"/>
      <c r="R39" s="115"/>
      <c r="S39" s="118"/>
      <c r="T39" s="114"/>
      <c r="U39" s="114"/>
      <c r="V39" s="114"/>
      <c r="W39" s="198"/>
      <c r="X39" s="199"/>
      <c r="Y39" s="151"/>
      <c r="Z39" s="151"/>
      <c r="AA39" s="151"/>
      <c r="AB39" s="198"/>
      <c r="AC39" s="198"/>
    </row>
    <row r="40" spans="1:29" s="19" customFormat="1" ht="15">
      <c r="A40" s="1"/>
      <c r="B40" s="29" t="s">
        <v>17</v>
      </c>
      <c r="C40" s="25">
        <v>-4</v>
      </c>
      <c r="D40" s="96">
        <f t="shared" ref="D40:AC40" si="25">D38/D15</f>
        <v>0.16451612903225804</v>
      </c>
      <c r="E40" s="68">
        <f t="shared" si="25"/>
        <v>0.16583928017375119</v>
      </c>
      <c r="F40" s="68">
        <f t="shared" si="25"/>
        <v>0.15455475946775846</v>
      </c>
      <c r="G40" s="68">
        <f t="shared" si="25"/>
        <v>0.16005121638924458</v>
      </c>
      <c r="H40" s="109">
        <f t="shared" si="25"/>
        <v>0.16141386739009017</v>
      </c>
      <c r="I40" s="96">
        <f t="shared" si="25"/>
        <v>0.18940316686967121</v>
      </c>
      <c r="J40" s="68">
        <f t="shared" si="25"/>
        <v>0.20330252991970912</v>
      </c>
      <c r="K40" s="68">
        <f t="shared" si="25"/>
        <v>0.17382844170585374</v>
      </c>
      <c r="L40" s="68">
        <f t="shared" si="25"/>
        <v>0.17973856209150324</v>
      </c>
      <c r="M40" s="109">
        <f t="shared" si="25"/>
        <v>0.18674236611938011</v>
      </c>
      <c r="N40" s="96">
        <f t="shared" si="25"/>
        <v>0.19942519559316624</v>
      </c>
      <c r="O40" s="68">
        <f t="shared" si="25"/>
        <v>0.22136264929424534</v>
      </c>
      <c r="P40" s="68">
        <f t="shared" si="25"/>
        <v>0.22732196046574604</v>
      </c>
      <c r="Q40" s="68">
        <f t="shared" si="25"/>
        <v>0.21449814126394048</v>
      </c>
      <c r="R40" s="109">
        <f t="shared" si="25"/>
        <v>0.21624780829924026</v>
      </c>
      <c r="S40" s="96">
        <f t="shared" si="25"/>
        <v>0.21404008063559826</v>
      </c>
      <c r="T40" s="68">
        <f t="shared" si="25"/>
        <v>0.22774579273693535</v>
      </c>
      <c r="U40" s="68">
        <f t="shared" si="25"/>
        <v>0.2267777777777778</v>
      </c>
      <c r="V40" s="144">
        <f t="shared" si="25"/>
        <v>0.23269985540177654</v>
      </c>
      <c r="W40" s="186">
        <f t="shared" si="25"/>
        <v>0.22563421584087201</v>
      </c>
      <c r="X40" s="207">
        <f t="shared" si="25"/>
        <v>0.208212608652213</v>
      </c>
      <c r="Y40" s="144">
        <f t="shared" si="25"/>
        <v>0.21902566158781075</v>
      </c>
      <c r="Z40" s="144">
        <f t="shared" si="25"/>
        <v>0.19214684014869887</v>
      </c>
      <c r="AA40" s="144">
        <f t="shared" si="25"/>
        <v>0.2042928742645457</v>
      </c>
      <c r="AB40" s="186">
        <f t="shared" si="25"/>
        <v>0.20645468745863224</v>
      </c>
      <c r="AC40" s="186">
        <f t="shared" si="25"/>
        <v>0.24541548779209896</v>
      </c>
    </row>
    <row r="41" spans="1:29" s="19" customFormat="1" ht="15">
      <c r="A41" s="1"/>
      <c r="B41" s="29"/>
      <c r="C41" s="25"/>
      <c r="D41" s="96"/>
      <c r="E41" s="68"/>
      <c r="F41" s="68"/>
      <c r="G41" s="68"/>
      <c r="H41" s="109"/>
      <c r="I41" s="96"/>
      <c r="J41" s="68"/>
      <c r="K41" s="68"/>
      <c r="L41" s="68"/>
      <c r="M41" s="109"/>
      <c r="N41" s="96"/>
      <c r="O41" s="68"/>
      <c r="P41" s="68"/>
      <c r="Q41" s="68"/>
      <c r="R41" s="109"/>
      <c r="S41" s="96"/>
      <c r="T41" s="68"/>
      <c r="U41" s="68"/>
      <c r="V41" s="144"/>
      <c r="W41" s="186"/>
      <c r="X41" s="207"/>
      <c r="Y41" s="144"/>
      <c r="Z41" s="144"/>
      <c r="AA41" s="144"/>
      <c r="AB41" s="186"/>
      <c r="AC41" s="186"/>
    </row>
    <row r="42" spans="1:29" s="19" customFormat="1" ht="15">
      <c r="A42" s="1"/>
      <c r="B42" s="32" t="s">
        <v>74</v>
      </c>
      <c r="C42" s="23">
        <v>-2</v>
      </c>
      <c r="D42" s="96">
        <f t="shared" ref="D42:I44" si="26">D20/D11</f>
        <v>0.24711848778238821</v>
      </c>
      <c r="E42" s="68">
        <f t="shared" si="26"/>
        <v>0.22842056932966023</v>
      </c>
      <c r="F42" s="68">
        <f t="shared" si="26"/>
        <v>0.22334630350194551</v>
      </c>
      <c r="G42" s="68">
        <f t="shared" si="26"/>
        <v>0.22535545023696682</v>
      </c>
      <c r="H42" s="109">
        <f t="shared" si="26"/>
        <v>0.23131969706005126</v>
      </c>
      <c r="I42" s="96">
        <f t="shared" si="26"/>
        <v>0.25093964183064338</v>
      </c>
      <c r="J42" s="68">
        <v>0.27100000000000002</v>
      </c>
      <c r="K42" s="68">
        <f t="shared" ref="K42:W42" si="27">K20/K11</f>
        <v>0.2611627906976744</v>
      </c>
      <c r="L42" s="68">
        <f t="shared" si="27"/>
        <v>0.25289778714436251</v>
      </c>
      <c r="M42" s="109">
        <f t="shared" si="27"/>
        <v>0.25902884827130584</v>
      </c>
      <c r="N42" s="96">
        <f t="shared" si="27"/>
        <v>0.28972996901283754</v>
      </c>
      <c r="O42" s="68">
        <f t="shared" si="27"/>
        <v>0.28854368932038832</v>
      </c>
      <c r="P42" s="68">
        <f t="shared" si="27"/>
        <v>0.30032812198417291</v>
      </c>
      <c r="Q42" s="68">
        <f t="shared" si="27"/>
        <v>0.27534665946335313</v>
      </c>
      <c r="R42" s="109">
        <f t="shared" si="27"/>
        <v>0.28820703852563473</v>
      </c>
      <c r="S42" s="96">
        <f t="shared" si="27"/>
        <v>0.29336336856697282</v>
      </c>
      <c r="T42" s="68">
        <f t="shared" si="27"/>
        <v>0.28726585864945697</v>
      </c>
      <c r="U42" s="68">
        <f t="shared" si="27"/>
        <v>0.28423011319584435</v>
      </c>
      <c r="V42" s="68">
        <f t="shared" si="27"/>
        <v>0.29697406340057642</v>
      </c>
      <c r="W42" s="186">
        <f t="shared" si="27"/>
        <v>0.2905185591659154</v>
      </c>
      <c r="X42" s="207">
        <v>0.25900000000000001</v>
      </c>
      <c r="Y42" s="144">
        <v>0.28399999999999997</v>
      </c>
      <c r="Z42" s="144">
        <v>0.27</v>
      </c>
      <c r="AA42" s="144">
        <v>0.28999999999999998</v>
      </c>
      <c r="AB42" s="186">
        <f>AB20/AB11</f>
        <v>0.27532644568804709</v>
      </c>
      <c r="AC42" s="186">
        <v>0.313</v>
      </c>
    </row>
    <row r="43" spans="1:29" s="19" customFormat="1" ht="15">
      <c r="A43" s="1"/>
      <c r="B43" s="32" t="s">
        <v>75</v>
      </c>
      <c r="C43" s="23">
        <v>-3</v>
      </c>
      <c r="D43" s="96">
        <f t="shared" si="26"/>
        <v>0.24167378309137491</v>
      </c>
      <c r="E43" s="68">
        <f t="shared" si="26"/>
        <v>0.23444160272804776</v>
      </c>
      <c r="F43" s="68">
        <f t="shared" si="26"/>
        <v>0.21344232515894643</v>
      </c>
      <c r="G43" s="68">
        <f t="shared" si="26"/>
        <v>0.20039100684261976</v>
      </c>
      <c r="H43" s="109">
        <f t="shared" si="26"/>
        <v>0.22336615935541629</v>
      </c>
      <c r="I43" s="96">
        <f t="shared" si="26"/>
        <v>0.22962962962962963</v>
      </c>
      <c r="J43" s="68">
        <v>0.24</v>
      </c>
      <c r="K43" s="68">
        <f t="shared" ref="K43:U43" si="28">K21/K12</f>
        <v>0.22941176470588234</v>
      </c>
      <c r="L43" s="68">
        <f t="shared" si="28"/>
        <v>0.20459290187891443</v>
      </c>
      <c r="M43" s="109">
        <f t="shared" si="28"/>
        <v>0.22657743785850853</v>
      </c>
      <c r="N43" s="96">
        <f t="shared" si="28"/>
        <v>0.24424972617743704</v>
      </c>
      <c r="O43" s="68">
        <f t="shared" si="28"/>
        <v>0.31695331695331697</v>
      </c>
      <c r="P43" s="68">
        <f t="shared" si="28"/>
        <v>0.28127623845507976</v>
      </c>
      <c r="Q43" s="68">
        <f t="shared" si="28"/>
        <v>0.26809864757358787</v>
      </c>
      <c r="R43" s="109">
        <f t="shared" si="28"/>
        <v>0.27979048450458316</v>
      </c>
      <c r="S43" s="96">
        <f t="shared" si="28"/>
        <v>0.27362482369534552</v>
      </c>
      <c r="T43" s="68">
        <f t="shared" si="28"/>
        <v>0.30817174515235457</v>
      </c>
      <c r="U43" s="68">
        <f t="shared" si="28"/>
        <v>0.27285415212840192</v>
      </c>
      <c r="V43" s="144">
        <v>0.26300000000000001</v>
      </c>
      <c r="W43" s="186">
        <f>W21/W12</f>
        <v>0.27970081753348414</v>
      </c>
      <c r="X43" s="207">
        <v>0.25600000000000001</v>
      </c>
      <c r="Y43" s="144">
        <v>0.26600000000000001</v>
      </c>
      <c r="Z43" s="144">
        <v>0.247</v>
      </c>
      <c r="AA43" s="144">
        <v>0.28899999999999998</v>
      </c>
      <c r="AB43" s="186">
        <f>AB21/AB12</f>
        <v>0.26483679525222553</v>
      </c>
      <c r="AC43" s="186">
        <v>0.33100000000000002</v>
      </c>
    </row>
    <row r="44" spans="1:29" s="19" customFormat="1" ht="15">
      <c r="A44" s="1"/>
      <c r="B44" s="32" t="s">
        <v>76</v>
      </c>
      <c r="C44" s="23">
        <v>-6</v>
      </c>
      <c r="D44" s="96">
        <f t="shared" si="26"/>
        <v>-4.8218029350104816E-2</v>
      </c>
      <c r="E44" s="68">
        <f t="shared" si="26"/>
        <v>3.8901601830663615E-2</v>
      </c>
      <c r="F44" s="68">
        <f t="shared" si="26"/>
        <v>4.7235023041474651E-2</v>
      </c>
      <c r="G44" s="68">
        <f t="shared" si="26"/>
        <v>7.1935157041540021E-2</v>
      </c>
      <c r="H44" s="109">
        <f t="shared" si="26"/>
        <v>2.7151778441487917E-2</v>
      </c>
      <c r="I44" s="96">
        <f t="shared" si="26"/>
        <v>8.2377476538060476E-2</v>
      </c>
      <c r="J44" s="68">
        <v>6.6000000000000003E-2</v>
      </c>
      <c r="K44" s="68">
        <f t="shared" ref="K44:S44" si="29">K22/K13</f>
        <v>2.8335301062573787E-2</v>
      </c>
      <c r="L44" s="68">
        <f t="shared" si="29"/>
        <v>5.8309037900874626E-3</v>
      </c>
      <c r="M44" s="109">
        <f t="shared" si="29"/>
        <v>4.496499730748519E-2</v>
      </c>
      <c r="N44" s="96">
        <f t="shared" si="29"/>
        <v>2.8846153846153844E-2</v>
      </c>
      <c r="O44" s="68">
        <f t="shared" si="29"/>
        <v>0.11133400200601805</v>
      </c>
      <c r="P44" s="68">
        <f t="shared" si="29"/>
        <v>0.10157790927021697</v>
      </c>
      <c r="Q44" s="68">
        <f t="shared" si="29"/>
        <v>0.15000000000000002</v>
      </c>
      <c r="R44" s="109">
        <f t="shared" si="29"/>
        <v>0.10407019254204242</v>
      </c>
      <c r="S44" s="96">
        <f t="shared" si="29"/>
        <v>0.13102893890675241</v>
      </c>
      <c r="T44" s="144">
        <v>0.13600000000000001</v>
      </c>
      <c r="U44" s="68">
        <v>0.107</v>
      </c>
      <c r="V44" s="144">
        <v>0.14000000000000001</v>
      </c>
      <c r="W44" s="186">
        <f>W22/W13</f>
        <v>0.12876151484135107</v>
      </c>
      <c r="X44" s="207">
        <v>0.10299999999999999</v>
      </c>
      <c r="Y44" s="144">
        <v>4.2999999999999997E-2</v>
      </c>
      <c r="Z44" s="144">
        <v>1.4999999999999999E-2</v>
      </c>
      <c r="AA44" s="144">
        <v>6.7000000000000004E-2</v>
      </c>
      <c r="AB44" s="186">
        <f>AB22/AB13-0.001</f>
        <v>5.7849655785032206E-2</v>
      </c>
      <c r="AC44" s="186">
        <v>9.8000000000000004E-2</v>
      </c>
    </row>
    <row r="45" spans="1:29" s="19" customFormat="1" ht="15">
      <c r="A45" s="1"/>
      <c r="B45" s="29"/>
      <c r="C45" s="84"/>
      <c r="D45" s="94"/>
      <c r="E45" s="92"/>
      <c r="F45" s="92"/>
      <c r="G45" s="91"/>
      <c r="H45" s="95"/>
      <c r="I45" s="118"/>
      <c r="J45" s="114"/>
      <c r="K45" s="114"/>
      <c r="L45" s="114"/>
      <c r="M45" s="115"/>
      <c r="N45" s="118"/>
      <c r="O45" s="114"/>
      <c r="P45" s="114"/>
      <c r="Q45" s="114"/>
      <c r="R45" s="115"/>
      <c r="S45" s="118"/>
      <c r="T45" s="114"/>
      <c r="U45" s="114"/>
      <c r="V45" s="114"/>
      <c r="W45" s="198"/>
      <c r="X45" s="199"/>
      <c r="Y45" s="151"/>
      <c r="Z45" s="151"/>
      <c r="AA45" s="151"/>
      <c r="AB45" s="198"/>
      <c r="AC45" s="198"/>
    </row>
    <row r="46" spans="1:29" s="19" customFormat="1">
      <c r="A46" s="1"/>
      <c r="B46" s="229" t="s">
        <v>91</v>
      </c>
      <c r="C46" s="84"/>
      <c r="D46" s="51">
        <v>28.1</v>
      </c>
      <c r="E46" s="3">
        <v>30.8</v>
      </c>
      <c r="F46" s="3">
        <v>29.8</v>
      </c>
      <c r="G46" s="3">
        <v>30.7</v>
      </c>
      <c r="H46" s="69">
        <f>+SUM(D46:G46)</f>
        <v>119.4</v>
      </c>
      <c r="I46" s="118">
        <v>31.6</v>
      </c>
      <c r="J46" s="114">
        <v>32</v>
      </c>
      <c r="K46" s="114">
        <v>30.2</v>
      </c>
      <c r="L46" s="114">
        <v>37.700000000000003</v>
      </c>
      <c r="M46" s="115">
        <f>+SUM(I46:L46)</f>
        <v>131.5</v>
      </c>
      <c r="N46" s="118">
        <v>31.2</v>
      </c>
      <c r="O46" s="114">
        <v>31.9</v>
      </c>
      <c r="P46" s="114">
        <v>34</v>
      </c>
      <c r="Q46" s="114">
        <v>37.9</v>
      </c>
      <c r="R46" s="115">
        <f>+SUM(N46:Q46)</f>
        <v>135</v>
      </c>
      <c r="S46" s="118">
        <v>38.4</v>
      </c>
      <c r="T46" s="114">
        <v>39.9</v>
      </c>
      <c r="U46" s="114">
        <v>41.2</v>
      </c>
      <c r="V46" s="114">
        <v>42.3</v>
      </c>
      <c r="W46" s="198">
        <f>SUM(S46:V46)</f>
        <v>161.80000000000001</v>
      </c>
      <c r="X46" s="199">
        <v>40.5</v>
      </c>
      <c r="Y46" s="151">
        <v>42.6</v>
      </c>
      <c r="Z46" s="151">
        <v>43.5</v>
      </c>
      <c r="AA46" s="151">
        <v>46</v>
      </c>
      <c r="AB46" s="198">
        <f>+SUM(X46:AA46)</f>
        <v>172.6</v>
      </c>
      <c r="AC46" s="198">
        <v>44.9</v>
      </c>
    </row>
    <row r="47" spans="1:29" s="19" customFormat="1" ht="15">
      <c r="A47" s="1"/>
      <c r="B47" s="229" t="s">
        <v>87</v>
      </c>
      <c r="C47" s="23">
        <v>-8</v>
      </c>
      <c r="D47" s="114">
        <f>D38+D46</f>
        <v>135.19999999999999</v>
      </c>
      <c r="E47" s="114">
        <f>E38+E46</f>
        <v>137.70000000000002</v>
      </c>
      <c r="F47" s="114">
        <f>F38+F46</f>
        <v>120.39999999999999</v>
      </c>
      <c r="G47" s="114">
        <f>G38+G46</f>
        <v>130.69999999999999</v>
      </c>
      <c r="H47" s="69">
        <f>+SUM(D47:G47)</f>
        <v>524</v>
      </c>
      <c r="I47" s="114">
        <f>I38+I46</f>
        <v>156.00000000000003</v>
      </c>
      <c r="J47" s="114">
        <f>J38+J46</f>
        <v>166.2</v>
      </c>
      <c r="K47" s="114">
        <f>K38+K46</f>
        <v>137.4</v>
      </c>
      <c r="L47" s="114">
        <f>L38+L46</f>
        <v>158.69999999999999</v>
      </c>
      <c r="M47" s="115">
        <f>+SUM(I47:L47)</f>
        <v>618.29999999999995</v>
      </c>
      <c r="N47" s="114">
        <f>N38+N46</f>
        <v>156.10000000000002</v>
      </c>
      <c r="O47" s="114">
        <f>O38+O46</f>
        <v>195</v>
      </c>
      <c r="P47" s="114">
        <f>P38+P46</f>
        <v>201.90000000000003</v>
      </c>
      <c r="Q47" s="114">
        <f>Q38+Q46</f>
        <v>210.99999999999997</v>
      </c>
      <c r="R47" s="115">
        <f>+SUM(N47:Q47)</f>
        <v>764</v>
      </c>
      <c r="S47" s="114">
        <f>S38+S46</f>
        <v>218.90000000000003</v>
      </c>
      <c r="T47" s="114">
        <f>T38+T46</f>
        <v>245.6</v>
      </c>
      <c r="U47" s="114">
        <f>U38+U46</f>
        <v>245.3</v>
      </c>
      <c r="V47" s="114">
        <f>V38+V46</f>
        <v>267.60000000000002</v>
      </c>
      <c r="W47" s="198">
        <f>SUM(S47:V47)</f>
        <v>977.4</v>
      </c>
      <c r="X47" s="151">
        <f>X38+X46</f>
        <v>248.9</v>
      </c>
      <c r="Y47" s="151">
        <f>Y38+Y46</f>
        <v>261.10000000000002</v>
      </c>
      <c r="Z47" s="151">
        <f>Z38+Z46</f>
        <v>208.89999999999998</v>
      </c>
      <c r="AA47" s="151">
        <f>+AA38+AA46</f>
        <v>233.50000000000003</v>
      </c>
      <c r="AB47" s="198">
        <f>+SUM(X47:AA47)</f>
        <v>952.4</v>
      </c>
      <c r="AC47" s="198">
        <f>+AC38+AC46</f>
        <v>279.10000000000002</v>
      </c>
    </row>
    <row r="48" spans="1:29" s="19" customFormat="1" ht="15">
      <c r="A48" s="1"/>
      <c r="B48" s="29"/>
      <c r="C48" s="84"/>
      <c r="D48" s="94"/>
      <c r="E48" s="92"/>
      <c r="F48" s="92"/>
      <c r="G48" s="91"/>
      <c r="H48" s="95"/>
      <c r="I48" s="118"/>
      <c r="J48" s="114"/>
      <c r="K48" s="114"/>
      <c r="L48" s="114"/>
      <c r="M48" s="115"/>
      <c r="N48" s="118"/>
      <c r="O48" s="114"/>
      <c r="P48" s="114"/>
      <c r="Q48" s="114"/>
      <c r="R48" s="115"/>
      <c r="S48" s="118"/>
      <c r="T48" s="114"/>
      <c r="U48" s="114"/>
      <c r="V48" s="114"/>
      <c r="W48" s="198"/>
      <c r="X48" s="199"/>
      <c r="Y48" s="151"/>
      <c r="Z48" s="151"/>
      <c r="AA48" s="151"/>
      <c r="AB48" s="198"/>
      <c r="AC48" s="198"/>
    </row>
    <row r="49" spans="1:29" s="19" customFormat="1" ht="15">
      <c r="A49" s="1"/>
      <c r="B49" s="29" t="s">
        <v>72</v>
      </c>
      <c r="C49" s="23"/>
      <c r="D49" s="43">
        <v>-10.6</v>
      </c>
      <c r="E49" s="44">
        <f>-13.3+0.8</f>
        <v>-12.5</v>
      </c>
      <c r="F49" s="44">
        <f>-14.9+1.2</f>
        <v>-13.700000000000001</v>
      </c>
      <c r="G49" s="45">
        <v>-13.3</v>
      </c>
      <c r="H49" s="71">
        <f>SUM(D49:G49)</f>
        <v>-50.100000000000009</v>
      </c>
      <c r="I49" s="43">
        <v>-13.7</v>
      </c>
      <c r="J49" s="3">
        <v>-14.2</v>
      </c>
      <c r="K49" s="3">
        <v>-13.2</v>
      </c>
      <c r="L49" s="3">
        <v>-13.3</v>
      </c>
      <c r="M49" s="71">
        <f>SUM(I49:L49)</f>
        <v>-54.399999999999991</v>
      </c>
      <c r="N49" s="43">
        <v>-12.6</v>
      </c>
      <c r="O49" s="3">
        <v>-12.7</v>
      </c>
      <c r="P49" s="3">
        <v>-13.6</v>
      </c>
      <c r="Q49" s="3">
        <v>-8.9</v>
      </c>
      <c r="R49" s="71">
        <f>SUM(N49:Q49)</f>
        <v>-47.8</v>
      </c>
      <c r="S49" s="43">
        <f>-10.2+0.1</f>
        <v>-10.1</v>
      </c>
      <c r="T49" s="3">
        <v>-10.1</v>
      </c>
      <c r="U49" s="3">
        <v>-10.6</v>
      </c>
      <c r="V49" s="3">
        <v>-8.5</v>
      </c>
      <c r="W49" s="201">
        <f t="shared" ref="W49:W54" si="30">SUM(S49:V49)</f>
        <v>-39.299999999999997</v>
      </c>
      <c r="X49" s="202">
        <v>-8.8000000000000007</v>
      </c>
      <c r="Y49" s="154">
        <v>-8.1999999999999993</v>
      </c>
      <c r="Z49" s="154">
        <v>-7</v>
      </c>
      <c r="AA49" s="154">
        <v>-6.7</v>
      </c>
      <c r="AB49" s="201">
        <f>SUM(X49:AA49)</f>
        <v>-30.7</v>
      </c>
      <c r="AC49" s="222">
        <v>-5.8</v>
      </c>
    </row>
    <row r="50" spans="1:29" s="19" customFormat="1" ht="15">
      <c r="A50" s="1"/>
      <c r="B50" s="29" t="s">
        <v>55</v>
      </c>
      <c r="C50" s="23"/>
      <c r="D50" s="57">
        <v>0</v>
      </c>
      <c r="E50" s="58">
        <v>0</v>
      </c>
      <c r="F50" s="55" t="s">
        <v>19</v>
      </c>
      <c r="G50" s="59">
        <v>0</v>
      </c>
      <c r="H50" s="58">
        <f>SUM(D50:G50)</f>
        <v>0</v>
      </c>
      <c r="I50" s="51">
        <v>0</v>
      </c>
      <c r="J50" s="3">
        <v>0</v>
      </c>
      <c r="K50" s="3">
        <v>0</v>
      </c>
      <c r="L50" s="3">
        <v>0</v>
      </c>
      <c r="M50" s="69">
        <f>SUM(I50:L50)</f>
        <v>0</v>
      </c>
      <c r="N50" s="51">
        <v>0</v>
      </c>
      <c r="O50" s="3">
        <v>0</v>
      </c>
      <c r="P50" s="3">
        <v>0</v>
      </c>
      <c r="Q50" s="3">
        <v>-13.1</v>
      </c>
      <c r="R50" s="71">
        <f>SUM(N50:Q50)</f>
        <v>-13.1</v>
      </c>
      <c r="S50" s="51">
        <v>0</v>
      </c>
      <c r="T50" s="3">
        <v>0</v>
      </c>
      <c r="U50" s="3">
        <v>0</v>
      </c>
      <c r="V50" s="3">
        <v>0</v>
      </c>
      <c r="W50" s="135">
        <f t="shared" si="30"/>
        <v>0</v>
      </c>
      <c r="X50" s="133">
        <v>0</v>
      </c>
      <c r="Y50" s="134">
        <v>0</v>
      </c>
      <c r="Z50" s="134">
        <v>0</v>
      </c>
      <c r="AA50" s="134">
        <v>0</v>
      </c>
      <c r="AB50" s="135">
        <f>SUM(X50:AA50)</f>
        <v>0</v>
      </c>
      <c r="AC50" s="135">
        <v>0</v>
      </c>
    </row>
    <row r="51" spans="1:29" s="19" customFormat="1" ht="15">
      <c r="A51" s="1"/>
      <c r="B51" s="30" t="s">
        <v>37</v>
      </c>
      <c r="C51" s="23"/>
      <c r="D51" s="43">
        <v>0.2</v>
      </c>
      <c r="E51" s="44">
        <v>0.1</v>
      </c>
      <c r="F51" s="44">
        <v>-0.2</v>
      </c>
      <c r="G51" s="59">
        <v>0</v>
      </c>
      <c r="H51" s="71">
        <f>SUM(D51:G51)</f>
        <v>0.10000000000000003</v>
      </c>
      <c r="I51" s="43">
        <v>-0.2</v>
      </c>
      <c r="J51" s="114">
        <v>0.1</v>
      </c>
      <c r="K51" s="3">
        <v>0</v>
      </c>
      <c r="L51" s="3">
        <v>0</v>
      </c>
      <c r="M51" s="71">
        <f>SUM(I51:L51)</f>
        <v>-0.1</v>
      </c>
      <c r="N51" s="43">
        <v>0.2</v>
      </c>
      <c r="O51" s="3">
        <v>-0.2</v>
      </c>
      <c r="P51" s="3">
        <v>0</v>
      </c>
      <c r="Q51" s="3">
        <v>0.1</v>
      </c>
      <c r="R51" s="69">
        <f>SUM(N51:Q51)</f>
        <v>0.1</v>
      </c>
      <c r="S51" s="43">
        <v>-0.2</v>
      </c>
      <c r="T51" s="3">
        <v>0.1</v>
      </c>
      <c r="U51" s="3">
        <v>0</v>
      </c>
      <c r="V51" s="3">
        <v>-0.1</v>
      </c>
      <c r="W51" s="201">
        <f t="shared" si="30"/>
        <v>-0.2</v>
      </c>
      <c r="X51" s="202">
        <v>-0.2</v>
      </c>
      <c r="Y51" s="154">
        <v>12.5</v>
      </c>
      <c r="Z51" s="154">
        <v>0.1</v>
      </c>
      <c r="AA51" s="154">
        <v>0.4</v>
      </c>
      <c r="AB51" s="201">
        <f>SUM(X51:AA51)</f>
        <v>12.8</v>
      </c>
      <c r="AC51" s="222">
        <v>0.3</v>
      </c>
    </row>
    <row r="52" spans="1:29" s="19" customFormat="1" ht="15">
      <c r="A52" s="1"/>
      <c r="B52" s="1"/>
      <c r="C52" s="7"/>
      <c r="D52" s="56"/>
      <c r="E52" s="33"/>
      <c r="F52" s="33"/>
      <c r="G52" s="34"/>
      <c r="H52" s="76"/>
      <c r="I52" s="113"/>
      <c r="J52" s="114"/>
      <c r="K52" s="114"/>
      <c r="L52" s="114"/>
      <c r="M52" s="115"/>
      <c r="N52" s="113"/>
      <c r="O52" s="114"/>
      <c r="P52" s="114"/>
      <c r="Q52" s="114"/>
      <c r="R52" s="115"/>
      <c r="S52" s="113"/>
      <c r="T52" s="114"/>
      <c r="U52" s="114"/>
      <c r="V52" s="114"/>
      <c r="W52" s="135"/>
      <c r="X52" s="133"/>
      <c r="Y52" s="148"/>
      <c r="Z52" s="148"/>
      <c r="AA52" s="148"/>
      <c r="AB52" s="135"/>
      <c r="AC52" s="217"/>
    </row>
    <row r="53" spans="1:29" s="19" customFormat="1" ht="15">
      <c r="A53" s="1"/>
      <c r="B53" s="22" t="s">
        <v>4</v>
      </c>
      <c r="C53" s="23"/>
      <c r="D53" s="43">
        <v>-30.9</v>
      </c>
      <c r="E53" s="44">
        <v>-17.600000000000001</v>
      </c>
      <c r="F53" s="44">
        <v>-14.7</v>
      </c>
      <c r="G53" s="45">
        <v>-8.6</v>
      </c>
      <c r="H53" s="71">
        <f>SUM(D53:G53)</f>
        <v>-71.8</v>
      </c>
      <c r="I53" s="43">
        <v>-32.1</v>
      </c>
      <c r="J53" s="3">
        <v>-35.4</v>
      </c>
      <c r="K53" s="3">
        <v>-29.4</v>
      </c>
      <c r="L53" s="3">
        <v>50.4</v>
      </c>
      <c r="M53" s="71">
        <f>SUM(I53:L53)</f>
        <v>-46.500000000000007</v>
      </c>
      <c r="N53" s="43">
        <v>-28</v>
      </c>
      <c r="O53" s="3">
        <v>-46.8</v>
      </c>
      <c r="P53" s="3">
        <v>-49.6</v>
      </c>
      <c r="Q53" s="3">
        <v>-24.8</v>
      </c>
      <c r="R53" s="71">
        <f>SUM(N53:Q53)</f>
        <v>-149.20000000000002</v>
      </c>
      <c r="S53" s="43">
        <v>-51.3</v>
      </c>
      <c r="T53" s="3">
        <v>-54.9</v>
      </c>
      <c r="U53" s="3">
        <v>-56.2</v>
      </c>
      <c r="V53" s="3">
        <v>-21.600000000000023</v>
      </c>
      <c r="W53" s="201">
        <f t="shared" si="30"/>
        <v>-184</v>
      </c>
      <c r="X53" s="202">
        <v>-49.2</v>
      </c>
      <c r="Y53" s="154">
        <v>-63.5</v>
      </c>
      <c r="Z53" s="154">
        <v>-55.9</v>
      </c>
      <c r="AA53" s="154">
        <v>-42.9</v>
      </c>
      <c r="AB53" s="201">
        <f>SUM(X53:AA53)</f>
        <v>-211.5</v>
      </c>
      <c r="AC53" s="222">
        <v>-70.599999999999994</v>
      </c>
    </row>
    <row r="54" spans="1:29" s="19" customFormat="1">
      <c r="A54" s="8"/>
      <c r="B54" s="35" t="s">
        <v>22</v>
      </c>
      <c r="C54" s="39"/>
      <c r="D54" s="46">
        <v>14.4</v>
      </c>
      <c r="E54" s="47">
        <v>4.5</v>
      </c>
      <c r="F54" s="47">
        <v>4.5999999999999996</v>
      </c>
      <c r="G54" s="48">
        <v>-3.8</v>
      </c>
      <c r="H54" s="70">
        <f>SUM(D54:G54)</f>
        <v>19.7</v>
      </c>
      <c r="I54" s="117">
        <v>12</v>
      </c>
      <c r="J54" s="67">
        <v>14.3</v>
      </c>
      <c r="K54" s="67">
        <v>13.1</v>
      </c>
      <c r="L54" s="54">
        <v>-71</v>
      </c>
      <c r="M54" s="105">
        <f>SUM(I54:L54)</f>
        <v>-31.6</v>
      </c>
      <c r="N54" s="117">
        <v>4.9000000000000004</v>
      </c>
      <c r="O54" s="67">
        <v>17.2</v>
      </c>
      <c r="P54" s="67">
        <v>18.7</v>
      </c>
      <c r="Q54" s="67">
        <v>-1.3</v>
      </c>
      <c r="R54" s="70">
        <f>SUM(N54:Q54)</f>
        <v>39.5</v>
      </c>
      <c r="S54" s="117">
        <v>15.4</v>
      </c>
      <c r="T54" s="67">
        <v>14.3</v>
      </c>
      <c r="U54" s="67">
        <v>17</v>
      </c>
      <c r="V54" s="67">
        <v>-17.200000000000003</v>
      </c>
      <c r="W54" s="203">
        <f t="shared" si="30"/>
        <v>29.5</v>
      </c>
      <c r="X54" s="204">
        <v>4.3</v>
      </c>
      <c r="Y54" s="149">
        <v>17.3</v>
      </c>
      <c r="Z54" s="149">
        <v>28.1</v>
      </c>
      <c r="AA54" s="149">
        <v>9.6</v>
      </c>
      <c r="AB54" s="203">
        <f>SUM(X54:AA54)</f>
        <v>59.300000000000004</v>
      </c>
      <c r="AC54" s="219">
        <v>18.7</v>
      </c>
    </row>
    <row r="55" spans="1:29" s="19" customFormat="1">
      <c r="A55" s="10"/>
      <c r="B55" s="36" t="s">
        <v>47</v>
      </c>
      <c r="C55" s="37"/>
      <c r="D55" s="102">
        <f t="shared" ref="D55:I55" si="31">SUM(D53:D54)</f>
        <v>-16.5</v>
      </c>
      <c r="E55" s="103">
        <f t="shared" si="31"/>
        <v>-13.100000000000001</v>
      </c>
      <c r="F55" s="44">
        <f t="shared" si="31"/>
        <v>-10.1</v>
      </c>
      <c r="G55" s="44">
        <f t="shared" si="31"/>
        <v>-12.399999999999999</v>
      </c>
      <c r="H55" s="71">
        <f t="shared" si="31"/>
        <v>-52.099999999999994</v>
      </c>
      <c r="I55" s="102">
        <f t="shared" si="31"/>
        <v>-20.100000000000001</v>
      </c>
      <c r="J55" s="44">
        <f>SUM(J53:J54)</f>
        <v>-21.099999999999998</v>
      </c>
      <c r="K55" s="44">
        <f>SUM(K53:K54)</f>
        <v>-16.299999999999997</v>
      </c>
      <c r="L55" s="44">
        <f>SUM(L53:L54)</f>
        <v>-20.6</v>
      </c>
      <c r="M55" s="71">
        <f>SUM(M53:M54)</f>
        <v>-78.100000000000009</v>
      </c>
      <c r="N55" s="102">
        <f t="shared" ref="N55" si="32">SUM(N53:N54)</f>
        <v>-23.1</v>
      </c>
      <c r="O55" s="44">
        <f>SUM(O53:O54)</f>
        <v>-29.599999999999998</v>
      </c>
      <c r="P55" s="44">
        <f>SUM(P53:P54)</f>
        <v>-30.900000000000002</v>
      </c>
      <c r="Q55" s="44">
        <f>SUM(Q53:Q54)</f>
        <v>-26.1</v>
      </c>
      <c r="R55" s="71">
        <f>SUM(R53:R54)</f>
        <v>-109.70000000000002</v>
      </c>
      <c r="S55" s="102">
        <f t="shared" ref="S55" si="33">SUM(S53:S54)</f>
        <v>-35.9</v>
      </c>
      <c r="T55" s="44">
        <f t="shared" ref="T55:AB55" si="34">SUM(T53:T54)</f>
        <v>-40.599999999999994</v>
      </c>
      <c r="U55" s="44">
        <f t="shared" si="34"/>
        <v>-39.200000000000003</v>
      </c>
      <c r="V55" s="44">
        <f t="shared" si="34"/>
        <v>-38.800000000000026</v>
      </c>
      <c r="W55" s="201">
        <f t="shared" si="34"/>
        <v>-154.5</v>
      </c>
      <c r="X55" s="202">
        <f t="shared" si="34"/>
        <v>-44.900000000000006</v>
      </c>
      <c r="Y55" s="155">
        <f t="shared" si="34"/>
        <v>-46.2</v>
      </c>
      <c r="Z55" s="155">
        <f t="shared" ref="Z55:AA55" si="35">SUM(Z53:Z54)</f>
        <v>-27.799999999999997</v>
      </c>
      <c r="AA55" s="154">
        <f t="shared" si="35"/>
        <v>-33.299999999999997</v>
      </c>
      <c r="AB55" s="201">
        <f t="shared" si="34"/>
        <v>-152.19999999999999</v>
      </c>
      <c r="AC55" s="223">
        <f>SUM(AC53:AC54)</f>
        <v>-51.899999999999991</v>
      </c>
    </row>
    <row r="56" spans="1:29" s="19" customFormat="1">
      <c r="A56" s="10"/>
      <c r="B56" s="10"/>
      <c r="C56" s="84"/>
      <c r="D56" s="94"/>
      <c r="E56" s="92"/>
      <c r="F56" s="92"/>
      <c r="G56" s="92"/>
      <c r="H56" s="95"/>
      <c r="I56" s="118"/>
      <c r="J56" s="114"/>
      <c r="K56" s="114"/>
      <c r="L56" s="114"/>
      <c r="M56" s="115"/>
      <c r="N56" s="118"/>
      <c r="O56" s="114"/>
      <c r="P56" s="114"/>
      <c r="Q56" s="114"/>
      <c r="R56" s="115"/>
      <c r="S56" s="118"/>
      <c r="T56" s="114"/>
      <c r="U56" s="114"/>
      <c r="V56" s="114"/>
      <c r="W56" s="198"/>
      <c r="X56" s="199"/>
      <c r="Y56" s="151"/>
      <c r="Z56" s="151"/>
      <c r="AA56" s="151"/>
      <c r="AB56" s="198"/>
      <c r="AC56" s="198"/>
    </row>
    <row r="57" spans="1:29" s="19" customFormat="1" ht="15" collapsed="1">
      <c r="A57" s="10"/>
      <c r="B57" s="20" t="s">
        <v>67</v>
      </c>
      <c r="C57" s="38"/>
      <c r="D57" s="43">
        <v>90.6</v>
      </c>
      <c r="E57" s="44">
        <v>69.5</v>
      </c>
      <c r="F57" s="44">
        <v>67.900000000000006</v>
      </c>
      <c r="G57" s="44">
        <v>0.8</v>
      </c>
      <c r="H57" s="71">
        <f>SUM(D57:G57)</f>
        <v>228.8</v>
      </c>
      <c r="I57" s="116">
        <v>86.5</v>
      </c>
      <c r="J57" s="114">
        <v>103.1</v>
      </c>
      <c r="K57" s="114">
        <v>45.6</v>
      </c>
      <c r="L57" s="114">
        <f>L31+L49+L53</f>
        <v>6.2999999999999616</v>
      </c>
      <c r="M57" s="115">
        <f>SUM(I57:L57)</f>
        <v>241.49999999999994</v>
      </c>
      <c r="N57" s="114">
        <f>N31+N49+N53+N51</f>
        <v>9.4000000000000234</v>
      </c>
      <c r="O57" s="114">
        <f>O31+O49+O53+O51</f>
        <v>86.799999999999983</v>
      </c>
      <c r="P57" s="114">
        <f>P31+P49+P53+P51</f>
        <v>68.600000000000023</v>
      </c>
      <c r="Q57" s="114">
        <f>Q31+Q49+Q53+Q51+Q50</f>
        <v>97.999999999999957</v>
      </c>
      <c r="R57" s="115">
        <f>SUM(N57:Q57)</f>
        <v>262.79999999999995</v>
      </c>
      <c r="S57" s="114">
        <f>S31+S49+S53+S51</f>
        <v>121.40000000000003</v>
      </c>
      <c r="T57" s="114">
        <f>T31+T49+T53+T51</f>
        <v>150.09999999999997</v>
      </c>
      <c r="U57" s="114">
        <f>U31+U49+U53+U51</f>
        <v>135.40000000000003</v>
      </c>
      <c r="V57" s="114">
        <v>52.2</v>
      </c>
      <c r="W57" s="135">
        <f t="shared" ref="W57:W64" si="36">SUM(S57:V57)</f>
        <v>459.1</v>
      </c>
      <c r="X57" s="133">
        <f>X31+X49+X53+X51</f>
        <v>163.09999999999997</v>
      </c>
      <c r="Y57" s="138">
        <f>Y31+Y49+Y53+Y51</f>
        <v>167.40000000000003</v>
      </c>
      <c r="Z57" s="138">
        <f>Z31+Z49+Z53+Z51</f>
        <v>100.09999999999997</v>
      </c>
      <c r="AA57" s="138">
        <f>AA31+AA49+AA53+AA51</f>
        <v>81.400000000000034</v>
      </c>
      <c r="AB57" s="135">
        <f>SUM(X57:AA57)</f>
        <v>512</v>
      </c>
      <c r="AC57" s="218">
        <f>AC31+AC49+AC53+AC51</f>
        <v>157.80000000000001</v>
      </c>
    </row>
    <row r="58" spans="1:29" s="19" customFormat="1">
      <c r="A58" s="10"/>
      <c r="B58" s="64" t="s">
        <v>14</v>
      </c>
      <c r="C58" s="37"/>
      <c r="D58" s="94"/>
      <c r="E58" s="92"/>
      <c r="F58" s="92"/>
      <c r="G58" s="92"/>
      <c r="H58" s="95"/>
      <c r="I58" s="118"/>
      <c r="J58" s="114"/>
      <c r="K58" s="114"/>
      <c r="L58" s="114"/>
      <c r="M58" s="115"/>
      <c r="N58" s="118"/>
      <c r="O58" s="114"/>
      <c r="P58" s="114"/>
      <c r="Q58" s="114"/>
      <c r="R58" s="115"/>
      <c r="S58" s="118"/>
      <c r="T58" s="114"/>
      <c r="U58" s="114"/>
      <c r="V58" s="114"/>
      <c r="W58" s="198"/>
      <c r="X58" s="199"/>
      <c r="Y58" s="151"/>
      <c r="Z58" s="151"/>
      <c r="AA58" s="151"/>
      <c r="AB58" s="198"/>
      <c r="AC58" s="198"/>
    </row>
    <row r="59" spans="1:29" s="19" customFormat="1">
      <c r="A59" s="10"/>
      <c r="B59" s="26" t="s">
        <v>60</v>
      </c>
      <c r="C59" s="37"/>
      <c r="D59" s="51">
        <f>SUM(D34:D35)</f>
        <v>-24.8</v>
      </c>
      <c r="E59" s="3">
        <f>SUM(E34:E35)</f>
        <v>-13.799999999999999</v>
      </c>
      <c r="F59" s="3">
        <f>SUM(F34:F35)</f>
        <v>-11.7</v>
      </c>
      <c r="G59" s="15">
        <f>73.4+0.4</f>
        <v>73.800000000000011</v>
      </c>
      <c r="H59" s="69">
        <f>SUM(D59:G59)</f>
        <v>23.500000000000014</v>
      </c>
      <c r="I59" s="51">
        <f>SUM(I34:I35)</f>
        <v>-8.1</v>
      </c>
      <c r="J59" s="3">
        <f>SUM(J34:J35)</f>
        <v>-18.400000000000002</v>
      </c>
      <c r="K59" s="3">
        <f>SUM(K34:K35)</f>
        <v>19</v>
      </c>
      <c r="L59" s="3">
        <f>SUM(L34:L35)</f>
        <v>67.400000000000006</v>
      </c>
      <c r="M59" s="71">
        <f t="shared" ref="M59:M64" si="37">SUM(I59:L59)</f>
        <v>59.900000000000006</v>
      </c>
      <c r="N59" s="51">
        <f>SUM(N34:N35)</f>
        <v>64</v>
      </c>
      <c r="O59" s="3">
        <f>SUM(O34:O35)</f>
        <v>16.600000000000001</v>
      </c>
      <c r="P59" s="3">
        <f>SUM(P34:P35)</f>
        <v>36.099999999999994</v>
      </c>
      <c r="Q59" s="3">
        <f>SUM(Q34:Q35)</f>
        <v>28.400000000000002</v>
      </c>
      <c r="R59" s="71">
        <f t="shared" ref="R59:R64" si="38">SUM(N59:Q59)</f>
        <v>145.1</v>
      </c>
      <c r="S59" s="51">
        <f>SUM(S34:S35)</f>
        <v>-2.5</v>
      </c>
      <c r="T59" s="3">
        <f>SUM(T34:T35)</f>
        <v>-9.2999999999999989</v>
      </c>
      <c r="U59" s="3">
        <f>SUM(U34:U35)</f>
        <v>1.9000000000000001</v>
      </c>
      <c r="V59" s="3">
        <v>142.9</v>
      </c>
      <c r="W59" s="135">
        <f t="shared" si="36"/>
        <v>133</v>
      </c>
      <c r="X59" s="133">
        <f>SUM(X34:X35)</f>
        <v>-12.899999999999999</v>
      </c>
      <c r="Y59" s="134">
        <f>SUM(Y34:Y35)</f>
        <v>-8.1</v>
      </c>
      <c r="Z59" s="134">
        <f>SUM(Z34:Z35)</f>
        <v>2.5</v>
      </c>
      <c r="AA59" s="134">
        <f>SUM(AA34:AA35)</f>
        <v>56.9</v>
      </c>
      <c r="AB59" s="135">
        <f t="shared" ref="AB59:AB64" si="39">SUM(X59:AA59)</f>
        <v>38.4</v>
      </c>
      <c r="AC59" s="135">
        <f>SUM(AC34:AC35)</f>
        <v>0.30000000000000004</v>
      </c>
    </row>
    <row r="60" spans="1:29" s="19" customFormat="1">
      <c r="A60" s="10"/>
      <c r="B60" s="26" t="s">
        <v>38</v>
      </c>
      <c r="C60" s="37"/>
      <c r="D60" s="65">
        <v>-0.3</v>
      </c>
      <c r="E60" s="44">
        <v>-0.5</v>
      </c>
      <c r="F60" s="79">
        <v>-0.7</v>
      </c>
      <c r="G60" s="79">
        <v>-0.5</v>
      </c>
      <c r="H60" s="69">
        <f>SUM(D60:G60)</f>
        <v>-2</v>
      </c>
      <c r="I60" s="65">
        <v>-0.2</v>
      </c>
      <c r="J60" s="3">
        <v>-0.4</v>
      </c>
      <c r="K60" s="3">
        <v>-0.3</v>
      </c>
      <c r="L60" s="3">
        <v>-0.5</v>
      </c>
      <c r="M60" s="71">
        <f t="shared" si="37"/>
        <v>-1.4000000000000001</v>
      </c>
      <c r="N60" s="65">
        <v>-0.1</v>
      </c>
      <c r="O60" s="3">
        <v>-0.1</v>
      </c>
      <c r="P60" s="3">
        <v>-0.1</v>
      </c>
      <c r="Q60" s="3">
        <v>-0.2</v>
      </c>
      <c r="R60" s="71">
        <f t="shared" si="38"/>
        <v>-0.5</v>
      </c>
      <c r="S60" s="65">
        <v>-0.1</v>
      </c>
      <c r="T60" s="3">
        <v>-0.2</v>
      </c>
      <c r="U60" s="3">
        <v>-0.2</v>
      </c>
      <c r="V60" s="3">
        <v>-0.4</v>
      </c>
      <c r="W60" s="135">
        <f t="shared" si="36"/>
        <v>-0.9</v>
      </c>
      <c r="X60" s="133">
        <v>-0.2</v>
      </c>
      <c r="Y60" s="156">
        <v>-0.8</v>
      </c>
      <c r="Z60" s="156">
        <v>-1.5</v>
      </c>
      <c r="AA60" s="156">
        <v>-1.7</v>
      </c>
      <c r="AB60" s="135">
        <f>SUM(X60:AA60)</f>
        <v>-4.2</v>
      </c>
      <c r="AC60" s="224">
        <v>-2.2999999999999998</v>
      </c>
    </row>
    <row r="61" spans="1:29" s="19" customFormat="1">
      <c r="A61" s="10"/>
      <c r="B61" s="26" t="s">
        <v>56</v>
      </c>
      <c r="C61" s="37"/>
      <c r="D61" s="65">
        <v>0</v>
      </c>
      <c r="E61" s="3">
        <v>0</v>
      </c>
      <c r="F61" s="79">
        <v>1</v>
      </c>
      <c r="G61" s="79">
        <v>0</v>
      </c>
      <c r="H61" s="69">
        <f>SUM(D61:G61)</f>
        <v>1</v>
      </c>
      <c r="I61" s="65">
        <v>0</v>
      </c>
      <c r="J61" s="3">
        <v>0</v>
      </c>
      <c r="K61" s="3">
        <v>0</v>
      </c>
      <c r="L61" s="3">
        <v>0</v>
      </c>
      <c r="M61" s="69">
        <v>0</v>
      </c>
      <c r="N61" s="65">
        <v>0</v>
      </c>
      <c r="O61" s="3">
        <v>0</v>
      </c>
      <c r="P61" s="3">
        <v>0</v>
      </c>
      <c r="Q61" s="3">
        <v>0</v>
      </c>
      <c r="R61" s="69">
        <v>0</v>
      </c>
      <c r="S61" s="65">
        <v>0</v>
      </c>
      <c r="T61" s="3">
        <v>0</v>
      </c>
      <c r="U61" s="3">
        <v>0</v>
      </c>
      <c r="V61" s="3"/>
      <c r="W61" s="135">
        <f t="shared" si="36"/>
        <v>0</v>
      </c>
      <c r="X61" s="133">
        <v>0</v>
      </c>
      <c r="Y61" s="156">
        <v>0</v>
      </c>
      <c r="Z61" s="156">
        <v>0</v>
      </c>
      <c r="AA61" s="156">
        <v>0</v>
      </c>
      <c r="AB61" s="135">
        <f t="shared" si="39"/>
        <v>0</v>
      </c>
      <c r="AC61" s="224">
        <v>0</v>
      </c>
    </row>
    <row r="62" spans="1:29" s="19" customFormat="1">
      <c r="A62" s="10"/>
      <c r="B62" s="26" t="str">
        <f>B36</f>
        <v>Restructuring expenses</v>
      </c>
      <c r="C62" s="37"/>
      <c r="D62" s="51">
        <v>0</v>
      </c>
      <c r="E62" s="3">
        <v>0</v>
      </c>
      <c r="F62" s="3">
        <v>0</v>
      </c>
      <c r="G62" s="15">
        <v>0</v>
      </c>
      <c r="H62" s="69">
        <v>0</v>
      </c>
      <c r="I62" s="51">
        <v>0</v>
      </c>
      <c r="J62" s="3">
        <v>0</v>
      </c>
      <c r="K62" s="3">
        <v>0</v>
      </c>
      <c r="L62" s="3">
        <f>L36</f>
        <v>0</v>
      </c>
      <c r="M62" s="69">
        <f t="shared" ref="M62" si="40">SUM(I62:L62)</f>
        <v>0</v>
      </c>
      <c r="N62" s="51">
        <f>N36</f>
        <v>11.1</v>
      </c>
      <c r="O62" s="3">
        <f>O36</f>
        <v>0</v>
      </c>
      <c r="P62" s="3">
        <f>P36</f>
        <v>0</v>
      </c>
      <c r="Q62" s="3">
        <f>Q36</f>
        <v>0</v>
      </c>
      <c r="R62" s="69">
        <f t="shared" si="38"/>
        <v>11.1</v>
      </c>
      <c r="S62" s="51">
        <f>S36</f>
        <v>0</v>
      </c>
      <c r="T62" s="3">
        <f>T36</f>
        <v>0</v>
      </c>
      <c r="U62" s="3">
        <f>U36</f>
        <v>0</v>
      </c>
      <c r="V62" s="3"/>
      <c r="W62" s="135">
        <f t="shared" si="36"/>
        <v>0</v>
      </c>
      <c r="X62" s="133">
        <v>0</v>
      </c>
      <c r="Y62" s="134">
        <v>0</v>
      </c>
      <c r="Z62" s="134">
        <v>0</v>
      </c>
      <c r="AA62" s="134">
        <v>0</v>
      </c>
      <c r="AB62" s="135">
        <f t="shared" si="39"/>
        <v>0</v>
      </c>
      <c r="AC62" s="135">
        <v>0</v>
      </c>
    </row>
    <row r="63" spans="1:29" s="19" customFormat="1">
      <c r="A63" s="10"/>
      <c r="B63" s="17" t="s">
        <v>41</v>
      </c>
      <c r="C63" s="37"/>
      <c r="D63" s="51">
        <v>0</v>
      </c>
      <c r="E63" s="3">
        <f>E37</f>
        <v>21.2</v>
      </c>
      <c r="F63" s="55">
        <f>F37</f>
        <v>4.8</v>
      </c>
      <c r="G63" s="55">
        <v>3.5</v>
      </c>
      <c r="H63" s="69">
        <f>SUM(D63:G63)</f>
        <v>29.5</v>
      </c>
      <c r="I63" s="51">
        <v>0</v>
      </c>
      <c r="J63" s="3">
        <v>0</v>
      </c>
      <c r="K63" s="3">
        <v>0</v>
      </c>
      <c r="L63" s="3">
        <f>L37</f>
        <v>84.4</v>
      </c>
      <c r="M63" s="69">
        <f t="shared" si="37"/>
        <v>84.4</v>
      </c>
      <c r="N63" s="51">
        <v>0</v>
      </c>
      <c r="O63" s="3">
        <f>O37</f>
        <v>0</v>
      </c>
      <c r="P63" s="3">
        <f>P37</f>
        <v>0</v>
      </c>
      <c r="Q63" s="3">
        <f>Q37</f>
        <v>0</v>
      </c>
      <c r="R63" s="69">
        <f t="shared" si="38"/>
        <v>0</v>
      </c>
      <c r="S63" s="51">
        <v>0</v>
      </c>
      <c r="T63" s="3">
        <f>T37</f>
        <v>0</v>
      </c>
      <c r="U63" s="3">
        <f>U37</f>
        <v>0</v>
      </c>
      <c r="V63" s="3"/>
      <c r="W63" s="135">
        <f t="shared" si="36"/>
        <v>0</v>
      </c>
      <c r="X63" s="133">
        <v>0</v>
      </c>
      <c r="Y63" s="134">
        <v>0</v>
      </c>
      <c r="Z63" s="134">
        <v>0</v>
      </c>
      <c r="AA63" s="134">
        <v>0</v>
      </c>
      <c r="AB63" s="135">
        <f t="shared" si="39"/>
        <v>0</v>
      </c>
      <c r="AC63" s="135">
        <v>0</v>
      </c>
    </row>
    <row r="64" spans="1:29" s="19" customFormat="1">
      <c r="A64" s="8"/>
      <c r="B64" s="35" t="s">
        <v>22</v>
      </c>
      <c r="C64" s="39"/>
      <c r="D64" s="129">
        <v>14.4</v>
      </c>
      <c r="E64" s="47">
        <f>+E54</f>
        <v>4.5</v>
      </c>
      <c r="F64" s="53">
        <f>F54</f>
        <v>4.5999999999999996</v>
      </c>
      <c r="G64" s="53">
        <v>-3.8</v>
      </c>
      <c r="H64" s="105">
        <f>SUM(D64:G64)</f>
        <v>19.7</v>
      </c>
      <c r="I64" s="130">
        <f>I54</f>
        <v>12</v>
      </c>
      <c r="J64" s="122">
        <f>J54</f>
        <v>14.3</v>
      </c>
      <c r="K64" s="122">
        <f>K54</f>
        <v>13.1</v>
      </c>
      <c r="L64" s="67">
        <f>L54</f>
        <v>-71</v>
      </c>
      <c r="M64" s="70">
        <f t="shared" si="37"/>
        <v>-31.6</v>
      </c>
      <c r="N64" s="130">
        <f>N54</f>
        <v>4.9000000000000004</v>
      </c>
      <c r="O64" s="67">
        <f>O54</f>
        <v>17.2</v>
      </c>
      <c r="P64" s="67">
        <f>P54</f>
        <v>18.7</v>
      </c>
      <c r="Q64" s="67">
        <f>Q54</f>
        <v>-1.3</v>
      </c>
      <c r="R64" s="105">
        <f t="shared" si="38"/>
        <v>39.5</v>
      </c>
      <c r="S64" s="130">
        <f>S54</f>
        <v>15.4</v>
      </c>
      <c r="T64" s="67">
        <f>T54</f>
        <v>14.3</v>
      </c>
      <c r="U64" s="67">
        <f>U54</f>
        <v>17</v>
      </c>
      <c r="V64" s="67">
        <v>-17.200000000000003</v>
      </c>
      <c r="W64" s="200">
        <f t="shared" si="36"/>
        <v>29.5</v>
      </c>
      <c r="X64" s="140">
        <f>X54</f>
        <v>4.3</v>
      </c>
      <c r="Y64" s="157">
        <f>Y54</f>
        <v>17.3</v>
      </c>
      <c r="Z64" s="157">
        <f>Z54</f>
        <v>28.1</v>
      </c>
      <c r="AA64" s="157">
        <f>AA54</f>
        <v>9.6</v>
      </c>
      <c r="AB64" s="200">
        <f t="shared" si="39"/>
        <v>59.300000000000004</v>
      </c>
      <c r="AC64" s="225">
        <f>AC54</f>
        <v>18.7</v>
      </c>
    </row>
    <row r="65" spans="1:29" s="19" customFormat="1" ht="15">
      <c r="A65" s="1"/>
      <c r="B65" s="72" t="s">
        <v>61</v>
      </c>
      <c r="C65" s="25">
        <v>-5</v>
      </c>
      <c r="D65" s="43">
        <f t="shared" ref="D65:AC65" si="41">SUM(D57:D64)</f>
        <v>79.900000000000006</v>
      </c>
      <c r="E65" s="44">
        <f t="shared" si="41"/>
        <v>80.900000000000006</v>
      </c>
      <c r="F65" s="44">
        <f t="shared" si="41"/>
        <v>65.899999999999991</v>
      </c>
      <c r="G65" s="44">
        <f t="shared" si="41"/>
        <v>73.800000000000011</v>
      </c>
      <c r="H65" s="71">
        <f t="shared" si="41"/>
        <v>300.5</v>
      </c>
      <c r="I65" s="116">
        <f t="shared" si="41"/>
        <v>90.2</v>
      </c>
      <c r="J65" s="114">
        <f t="shared" si="41"/>
        <v>98.59999999999998</v>
      </c>
      <c r="K65" s="114">
        <f t="shared" si="41"/>
        <v>77.399999999999991</v>
      </c>
      <c r="L65" s="114">
        <f t="shared" si="41"/>
        <v>86.599999999999966</v>
      </c>
      <c r="M65" s="115">
        <f t="shared" si="41"/>
        <v>352.79999999999995</v>
      </c>
      <c r="N65" s="116">
        <f t="shared" si="41"/>
        <v>89.300000000000026</v>
      </c>
      <c r="O65" s="114">
        <f t="shared" si="41"/>
        <v>120.49999999999999</v>
      </c>
      <c r="P65" s="114">
        <f t="shared" si="41"/>
        <v>123.30000000000003</v>
      </c>
      <c r="Q65" s="114">
        <f t="shared" si="41"/>
        <v>124.89999999999996</v>
      </c>
      <c r="R65" s="115">
        <f t="shared" si="41"/>
        <v>458</v>
      </c>
      <c r="S65" s="116">
        <f t="shared" si="41"/>
        <v>134.20000000000005</v>
      </c>
      <c r="T65" s="114">
        <f t="shared" si="41"/>
        <v>154.89999999999998</v>
      </c>
      <c r="U65" s="114">
        <f t="shared" si="41"/>
        <v>154.10000000000005</v>
      </c>
      <c r="V65" s="114">
        <f t="shared" si="41"/>
        <v>177.5</v>
      </c>
      <c r="W65" s="139">
        <f t="shared" si="41"/>
        <v>620.70000000000005</v>
      </c>
      <c r="X65" s="137">
        <f t="shared" si="41"/>
        <v>154.29999999999998</v>
      </c>
      <c r="Y65" s="138">
        <f t="shared" si="41"/>
        <v>175.80000000000004</v>
      </c>
      <c r="Z65" s="138">
        <f t="shared" si="41"/>
        <v>129.19999999999996</v>
      </c>
      <c r="AA65" s="138">
        <f t="shared" si="41"/>
        <v>146.20000000000005</v>
      </c>
      <c r="AB65" s="139">
        <f t="shared" si="41"/>
        <v>605.49999999999989</v>
      </c>
      <c r="AC65" s="218">
        <f t="shared" si="41"/>
        <v>174.5</v>
      </c>
    </row>
    <row r="66" spans="1:29" s="19" customFormat="1" ht="15">
      <c r="A66" s="1"/>
      <c r="B66" s="72"/>
      <c r="C66" s="25"/>
      <c r="D66" s="43"/>
      <c r="E66" s="44"/>
      <c r="F66" s="44"/>
      <c r="G66" s="44"/>
      <c r="H66" s="71"/>
      <c r="I66" s="116"/>
      <c r="J66" s="114"/>
      <c r="K66" s="114"/>
      <c r="L66" s="114"/>
      <c r="M66" s="115"/>
      <c r="N66" s="116"/>
      <c r="O66" s="114"/>
      <c r="P66" s="114"/>
      <c r="Q66" s="114"/>
      <c r="R66" s="115"/>
      <c r="S66" s="116"/>
      <c r="T66" s="114"/>
      <c r="U66" s="114"/>
      <c r="V66" s="114"/>
      <c r="W66" s="139"/>
      <c r="X66" s="137"/>
      <c r="Y66" s="138"/>
      <c r="Z66" s="138"/>
      <c r="AA66" s="138"/>
      <c r="AB66" s="139"/>
      <c r="AC66" s="218"/>
    </row>
    <row r="67" spans="1:29" s="19" customFormat="1" ht="15">
      <c r="A67" s="1"/>
      <c r="B67" s="142" t="s">
        <v>64</v>
      </c>
      <c r="C67" s="25"/>
      <c r="D67" s="116">
        <v>107.5</v>
      </c>
      <c r="E67" s="114">
        <f>183.5-D67</f>
        <v>76</v>
      </c>
      <c r="F67" s="114">
        <f>309.3-D67-E67</f>
        <v>125.80000000000001</v>
      </c>
      <c r="G67" s="3">
        <f>304-SUM(D67:F67)</f>
        <v>-5.3000000000000114</v>
      </c>
      <c r="H67" s="69">
        <f t="shared" ref="H67:H69" si="42">SUM(D67:G67)</f>
        <v>304</v>
      </c>
      <c r="I67" s="116">
        <v>140.19999999999999</v>
      </c>
      <c r="J67" s="114">
        <f>251.8-I67</f>
        <v>111.60000000000002</v>
      </c>
      <c r="K67" s="114">
        <f>393.4-I67-J67</f>
        <v>141.59999999999997</v>
      </c>
      <c r="L67" s="114">
        <f>451.2-SUM(I67:K67)</f>
        <v>57.800000000000011</v>
      </c>
      <c r="M67" s="69">
        <f t="shared" ref="M67:M69" si="43">SUM(I67:L67)</f>
        <v>451.2</v>
      </c>
      <c r="N67" s="116">
        <v>189.2</v>
      </c>
      <c r="O67" s="114">
        <f>416.8-N67</f>
        <v>227.60000000000002</v>
      </c>
      <c r="P67" s="114">
        <f>678.4-N67-O67</f>
        <v>261.59999999999997</v>
      </c>
      <c r="Q67" s="114">
        <f>786.9-SUM(N67:P67)</f>
        <v>108.5</v>
      </c>
      <c r="R67" s="69">
        <f t="shared" ref="R67:R68" si="44">SUM(N67:Q67)</f>
        <v>786.9</v>
      </c>
      <c r="S67" s="116">
        <v>184.1</v>
      </c>
      <c r="T67" s="3">
        <f>357.5-S67</f>
        <v>173.4</v>
      </c>
      <c r="U67" s="3">
        <f>553.3-S67-T67</f>
        <v>195.79999999999993</v>
      </c>
      <c r="V67" s="3">
        <v>203.90000000000009</v>
      </c>
      <c r="W67" s="135">
        <f t="shared" ref="W67:W69" si="45">SUM(S67:V67)</f>
        <v>757.2</v>
      </c>
      <c r="X67" s="133">
        <v>153.6</v>
      </c>
      <c r="Y67" s="138">
        <v>111</v>
      </c>
      <c r="Z67" s="138">
        <v>167.5</v>
      </c>
      <c r="AA67" s="138">
        <v>175.5</v>
      </c>
      <c r="AB67" s="135">
        <f>SUM(X67:AA67)</f>
        <v>607.6</v>
      </c>
      <c r="AC67" s="218">
        <v>252.3</v>
      </c>
    </row>
    <row r="68" spans="1:29" s="19" customFormat="1" ht="15">
      <c r="A68" s="1"/>
      <c r="B68" s="142" t="s">
        <v>65</v>
      </c>
      <c r="C68" s="25"/>
      <c r="D68" s="65">
        <v>-589.9</v>
      </c>
      <c r="E68" s="3">
        <f>-751.3-D68</f>
        <v>-161.39999999999998</v>
      </c>
      <c r="F68" s="3">
        <f>-812.1-D68-E68</f>
        <v>-60.800000000000068</v>
      </c>
      <c r="G68" s="3">
        <f>-864.4-SUM(D68:F68)</f>
        <v>-52.299999999999955</v>
      </c>
      <c r="H68" s="69">
        <f t="shared" si="42"/>
        <v>-864.4</v>
      </c>
      <c r="I68" s="65">
        <v>-43.3</v>
      </c>
      <c r="J68" s="3">
        <f>-177.8-I68</f>
        <v>-134.5</v>
      </c>
      <c r="K68" s="3">
        <f>-204.3-I68-J68</f>
        <v>-26.5</v>
      </c>
      <c r="L68" s="3">
        <f>-203.8-SUM(I68:K68)</f>
        <v>0.5</v>
      </c>
      <c r="M68" s="69">
        <f t="shared" si="43"/>
        <v>-203.8</v>
      </c>
      <c r="N68" s="65">
        <v>-6.3</v>
      </c>
      <c r="O68" s="3">
        <f>-25.4-N68</f>
        <v>-19.099999999999998</v>
      </c>
      <c r="P68" s="3">
        <f>-85.1-N68-O68</f>
        <v>-59.7</v>
      </c>
      <c r="Q68" s="3">
        <f>-120.4-SUM(N68:P68)</f>
        <v>-35.300000000000011</v>
      </c>
      <c r="R68" s="69">
        <f t="shared" si="44"/>
        <v>-120.4</v>
      </c>
      <c r="S68" s="65">
        <v>-43.9</v>
      </c>
      <c r="T68" s="3">
        <f>-82.7-S68</f>
        <v>-38.800000000000004</v>
      </c>
      <c r="U68" s="3">
        <f>-171.4-S68-T68</f>
        <v>-88.699999999999989</v>
      </c>
      <c r="V68" s="3">
        <v>-176.8</v>
      </c>
      <c r="W68" s="135">
        <f t="shared" si="45"/>
        <v>-348.2</v>
      </c>
      <c r="X68" s="133">
        <v>-215.8</v>
      </c>
      <c r="Y68" s="156">
        <v>-159</v>
      </c>
      <c r="Z68" s="156">
        <v>-142.6</v>
      </c>
      <c r="AA68" s="156">
        <v>-142.69999999999999</v>
      </c>
      <c r="AB68" s="135">
        <f>SUM(X68:AA68)</f>
        <v>-660.09999999999991</v>
      </c>
      <c r="AC68" s="224">
        <v>-149.5</v>
      </c>
    </row>
    <row r="69" spans="1:29" s="19" customFormat="1" ht="15">
      <c r="A69" s="8"/>
      <c r="B69" s="143" t="s">
        <v>92</v>
      </c>
      <c r="C69" s="97"/>
      <c r="D69" s="51">
        <v>392.4</v>
      </c>
      <c r="E69" s="67">
        <f>383.9-D69</f>
        <v>-8.5</v>
      </c>
      <c r="F69" s="67">
        <f>327.8-D69-E69</f>
        <v>-56.099999999999966</v>
      </c>
      <c r="G69" s="67">
        <f>364.2-SUM(D69:F69)</f>
        <v>36.399999999999977</v>
      </c>
      <c r="H69" s="105">
        <f t="shared" si="42"/>
        <v>364.2</v>
      </c>
      <c r="I69" s="51">
        <v>-80.099999999999994</v>
      </c>
      <c r="J69" s="67">
        <f>-54.1-I69</f>
        <v>25.999999999999993</v>
      </c>
      <c r="K69" s="67">
        <f>-126.1-I69-J69</f>
        <v>-72</v>
      </c>
      <c r="L69" s="67">
        <f>-179-SUM(I69:K69)</f>
        <v>-52.900000000000006</v>
      </c>
      <c r="M69" s="105">
        <f t="shared" si="43"/>
        <v>-179</v>
      </c>
      <c r="N69" s="51">
        <v>-130.1</v>
      </c>
      <c r="O69" s="67">
        <f>-130.4-N69</f>
        <v>-0.30000000000001137</v>
      </c>
      <c r="P69" s="67">
        <f>-130.6-N69-O69</f>
        <v>-0.19999999999998863</v>
      </c>
      <c r="Q69" s="67">
        <f>-540.2-SUM(N69:P69)</f>
        <v>-409.6</v>
      </c>
      <c r="R69" s="105">
        <f t="shared" ref="R69" si="46">SUM(N69:Q69)</f>
        <v>-540.20000000000005</v>
      </c>
      <c r="S69" s="51">
        <v>-240</v>
      </c>
      <c r="T69" s="67">
        <f>-313.1-S69</f>
        <v>-73.100000000000023</v>
      </c>
      <c r="U69" s="67">
        <f>-417.3-S69-T69</f>
        <v>-104.19999999999999</v>
      </c>
      <c r="V69" s="67">
        <v>-32.300000000000011</v>
      </c>
      <c r="W69" s="200">
        <f t="shared" si="45"/>
        <v>-449.6</v>
      </c>
      <c r="X69" s="133">
        <v>8.9</v>
      </c>
      <c r="Y69" s="134">
        <v>-33.1</v>
      </c>
      <c r="Z69" s="134">
        <v>-13.1</v>
      </c>
      <c r="AA69" s="134">
        <v>11.9</v>
      </c>
      <c r="AB69" s="200">
        <f>SUM(X69:AA69)</f>
        <v>-25.400000000000006</v>
      </c>
      <c r="AC69" s="135">
        <v>-129.19999999999999</v>
      </c>
    </row>
    <row r="70" spans="1:29" s="19" customFormat="1" ht="15">
      <c r="A70" s="1"/>
      <c r="B70" s="2"/>
      <c r="C70" s="66"/>
      <c r="D70" s="106"/>
      <c r="E70" s="107"/>
      <c r="F70" s="33"/>
      <c r="G70" s="34"/>
      <c r="H70" s="76"/>
      <c r="I70" s="120"/>
      <c r="J70" s="114"/>
      <c r="K70" s="114"/>
      <c r="L70" s="114"/>
      <c r="M70" s="115"/>
      <c r="N70" s="120"/>
      <c r="O70" s="114"/>
      <c r="P70" s="114"/>
      <c r="Q70" s="114"/>
      <c r="R70" s="115"/>
      <c r="S70" s="120"/>
      <c r="T70" s="114"/>
      <c r="U70" s="114"/>
      <c r="V70" s="114"/>
      <c r="W70" s="189"/>
      <c r="X70" s="190"/>
      <c r="Y70" s="147"/>
      <c r="Z70" s="147"/>
      <c r="AA70" s="147"/>
      <c r="AB70" s="189"/>
      <c r="AC70" s="216"/>
    </row>
    <row r="71" spans="1:29" s="19" customFormat="1" ht="15">
      <c r="A71" s="1"/>
      <c r="B71" s="31" t="s">
        <v>18</v>
      </c>
      <c r="C71" s="25"/>
      <c r="D71" s="51">
        <v>0</v>
      </c>
      <c r="E71" s="9">
        <v>0.3</v>
      </c>
      <c r="F71" s="3">
        <v>0</v>
      </c>
      <c r="G71" s="9">
        <v>0.1</v>
      </c>
      <c r="H71" s="110">
        <f>SUM(D71:G71)</f>
        <v>0.4</v>
      </c>
      <c r="I71" s="51">
        <v>0</v>
      </c>
      <c r="J71" s="9">
        <v>0.26</v>
      </c>
      <c r="K71" s="9">
        <v>0.1</v>
      </c>
      <c r="L71" s="9">
        <v>0</v>
      </c>
      <c r="M71" s="110">
        <f>SUM(I71:L71)</f>
        <v>0.36</v>
      </c>
      <c r="N71" s="51">
        <v>0</v>
      </c>
      <c r="O71" s="9">
        <v>0</v>
      </c>
      <c r="P71" s="9">
        <v>0</v>
      </c>
      <c r="Q71" s="9">
        <v>0</v>
      </c>
      <c r="R71" s="110">
        <f>SUM(N71:Q71)</f>
        <v>0</v>
      </c>
      <c r="S71" s="9">
        <v>0.7</v>
      </c>
      <c r="T71" s="9">
        <v>0</v>
      </c>
      <c r="U71" s="145">
        <v>0.4</v>
      </c>
      <c r="V71" s="145"/>
      <c r="W71" s="208">
        <f>SUM(S71:U71)</f>
        <v>1.1000000000000001</v>
      </c>
      <c r="X71" s="209">
        <v>0</v>
      </c>
      <c r="Y71" s="145">
        <v>0.3</v>
      </c>
      <c r="Z71" s="145">
        <v>0</v>
      </c>
      <c r="AA71" s="145">
        <v>0</v>
      </c>
      <c r="AB71" s="208">
        <f>SUM(X71:AA71)</f>
        <v>0.3</v>
      </c>
      <c r="AC71" s="208">
        <v>0</v>
      </c>
    </row>
    <row r="72" spans="1:29" s="19" customFormat="1" ht="15">
      <c r="A72" s="1"/>
      <c r="B72" s="180" t="s">
        <v>79</v>
      </c>
      <c r="C72" s="25"/>
      <c r="D72" s="173">
        <v>441524118</v>
      </c>
      <c r="E72" s="174">
        <v>442026941</v>
      </c>
      <c r="F72" s="174">
        <v>442263913</v>
      </c>
      <c r="G72" s="174">
        <v>442269905</v>
      </c>
      <c r="H72" s="175">
        <v>442269905</v>
      </c>
      <c r="I72" s="173">
        <v>442270334</v>
      </c>
      <c r="J72" s="174">
        <v>442699727</v>
      </c>
      <c r="K72" s="174">
        <v>443000471</v>
      </c>
      <c r="L72" s="174">
        <v>443144740</v>
      </c>
      <c r="M72" s="175">
        <v>443144740</v>
      </c>
      <c r="N72" s="173">
        <v>443154639</v>
      </c>
      <c r="O72" s="174">
        <v>443936919</v>
      </c>
      <c r="P72" s="174">
        <v>444167489</v>
      </c>
      <c r="Q72" s="174">
        <v>444288874</v>
      </c>
      <c r="R72" s="175">
        <v>444288874</v>
      </c>
      <c r="S72" s="174">
        <v>444366491</v>
      </c>
      <c r="T72" s="174">
        <v>445127460</v>
      </c>
      <c r="U72" s="176">
        <v>445343762</v>
      </c>
      <c r="V72" s="176">
        <v>445348933</v>
      </c>
      <c r="W72" s="210">
        <v>445348933</v>
      </c>
      <c r="X72" s="211">
        <v>445431671</v>
      </c>
      <c r="Y72" s="176">
        <v>445654922</v>
      </c>
      <c r="Z72" s="176">
        <v>444246402</v>
      </c>
      <c r="AA72" s="176">
        <v>442056296</v>
      </c>
      <c r="AB72" s="210">
        <f>AA72</f>
        <v>442056296</v>
      </c>
      <c r="AC72" s="230">
        <v>440122249</v>
      </c>
    </row>
    <row r="73" spans="1:29" s="19" customFormat="1" ht="15">
      <c r="A73" s="1"/>
      <c r="B73" s="180" t="s">
        <v>78</v>
      </c>
      <c r="C73" s="25"/>
      <c r="D73" s="51">
        <v>0</v>
      </c>
      <c r="E73" s="9">
        <v>0</v>
      </c>
      <c r="F73" s="3">
        <v>0</v>
      </c>
      <c r="G73" s="9">
        <v>0</v>
      </c>
      <c r="H73" s="110">
        <v>0</v>
      </c>
      <c r="I73" s="51">
        <v>0</v>
      </c>
      <c r="J73" s="9">
        <v>0</v>
      </c>
      <c r="K73" s="9">
        <v>0</v>
      </c>
      <c r="L73" s="9">
        <v>0</v>
      </c>
      <c r="M73" s="110">
        <v>0</v>
      </c>
      <c r="N73" s="51">
        <v>0</v>
      </c>
      <c r="O73" s="9">
        <v>0</v>
      </c>
      <c r="P73" s="9">
        <v>0</v>
      </c>
      <c r="Q73" s="9">
        <v>0</v>
      </c>
      <c r="R73" s="110">
        <v>0</v>
      </c>
      <c r="S73" s="9">
        <v>0</v>
      </c>
      <c r="T73" s="9">
        <v>0</v>
      </c>
      <c r="U73" s="145">
        <v>0</v>
      </c>
      <c r="V73" s="145">
        <v>0</v>
      </c>
      <c r="W73" s="208">
        <v>0</v>
      </c>
      <c r="X73" s="209">
        <v>0</v>
      </c>
      <c r="Y73" s="145">
        <v>0</v>
      </c>
      <c r="Z73" s="176">
        <v>1611572</v>
      </c>
      <c r="AA73" s="176">
        <v>2221816</v>
      </c>
      <c r="AB73" s="212">
        <f>SUM(X73:AA73)</f>
        <v>3833388</v>
      </c>
      <c r="AC73" s="226">
        <v>1940989</v>
      </c>
    </row>
    <row r="74" spans="1:29" s="19" customFormat="1" ht="15">
      <c r="A74" s="1"/>
      <c r="B74" s="180" t="s">
        <v>83</v>
      </c>
      <c r="C74" s="25"/>
      <c r="D74" s="51">
        <v>0</v>
      </c>
      <c r="E74" s="9">
        <v>0</v>
      </c>
      <c r="F74" s="3">
        <v>0</v>
      </c>
      <c r="G74" s="9">
        <v>0</v>
      </c>
      <c r="H74" s="110">
        <v>0</v>
      </c>
      <c r="I74" s="51">
        <v>0</v>
      </c>
      <c r="J74" s="9">
        <v>0</v>
      </c>
      <c r="K74" s="9">
        <v>0</v>
      </c>
      <c r="L74" s="9">
        <v>0</v>
      </c>
      <c r="M74" s="110">
        <v>0</v>
      </c>
      <c r="N74" s="51">
        <v>0</v>
      </c>
      <c r="O74" s="9">
        <v>0</v>
      </c>
      <c r="P74" s="9">
        <v>0</v>
      </c>
      <c r="Q74" s="9">
        <v>0</v>
      </c>
      <c r="R74" s="110">
        <v>0</v>
      </c>
      <c r="S74" s="9">
        <v>0</v>
      </c>
      <c r="T74" s="9">
        <v>0</v>
      </c>
      <c r="U74" s="145">
        <v>0</v>
      </c>
      <c r="V74" s="145">
        <v>0</v>
      </c>
      <c r="W74" s="208">
        <v>0</v>
      </c>
      <c r="X74" s="209">
        <v>0</v>
      </c>
      <c r="Y74" s="145">
        <v>0</v>
      </c>
      <c r="Z74" s="134">
        <v>31.2</v>
      </c>
      <c r="AA74" s="134">
        <v>47.2</v>
      </c>
      <c r="AB74" s="135">
        <f>SUM(X74:AA74)</f>
        <v>78.400000000000006</v>
      </c>
      <c r="AC74" s="231">
        <v>49</v>
      </c>
    </row>
    <row r="75" spans="1:29" s="19" customFormat="1" ht="15">
      <c r="A75" s="8"/>
      <c r="B75" s="181"/>
      <c r="C75" s="27"/>
      <c r="D75" s="14"/>
      <c r="E75" s="8"/>
      <c r="F75" s="28"/>
      <c r="G75" s="16"/>
      <c r="H75" s="111"/>
      <c r="I75" s="121"/>
      <c r="J75" s="122"/>
      <c r="K75" s="122"/>
      <c r="L75" s="122"/>
      <c r="M75" s="123"/>
      <c r="N75" s="121"/>
      <c r="O75" s="122"/>
      <c r="P75" s="122"/>
      <c r="Q75" s="122"/>
      <c r="R75" s="123"/>
      <c r="S75" s="121"/>
      <c r="T75" s="122"/>
      <c r="U75" s="122"/>
      <c r="V75" s="122"/>
      <c r="W75" s="213"/>
      <c r="X75" s="214"/>
      <c r="Y75" s="158"/>
      <c r="Z75" s="158"/>
      <c r="AA75" s="158"/>
      <c r="AB75" s="213"/>
      <c r="AC75" s="226"/>
    </row>
    <row r="76" spans="1:29" ht="15">
      <c r="A76" s="171"/>
      <c r="B76" s="182"/>
      <c r="C76" s="159"/>
      <c r="D76" s="160"/>
      <c r="E76" s="160"/>
      <c r="F76" s="160"/>
      <c r="G76" s="163"/>
      <c r="H76" s="163"/>
      <c r="I76" s="161"/>
      <c r="J76" s="161"/>
      <c r="K76" s="161"/>
      <c r="L76" s="169"/>
      <c r="M76" s="169"/>
      <c r="N76" s="161"/>
      <c r="O76" s="161"/>
      <c r="P76" s="161"/>
      <c r="Q76" s="169"/>
      <c r="R76" s="169"/>
      <c r="S76" s="161"/>
      <c r="T76" s="161"/>
      <c r="U76" s="161"/>
      <c r="V76" s="169"/>
      <c r="W76" s="167"/>
      <c r="X76" s="162"/>
      <c r="Y76" s="162"/>
      <c r="Z76" s="162"/>
      <c r="AA76" s="167"/>
      <c r="AB76" s="167"/>
      <c r="AC76" s="228"/>
    </row>
    <row r="77" spans="1:29" ht="15">
      <c r="A77" s="172"/>
      <c r="B77" s="183" t="s">
        <v>81</v>
      </c>
      <c r="C77" s="10"/>
      <c r="D77" s="101">
        <v>0</v>
      </c>
      <c r="E77" s="101">
        <v>103</v>
      </c>
      <c r="F77" s="101">
        <v>0</v>
      </c>
      <c r="G77" s="177">
        <v>0</v>
      </c>
      <c r="H77" s="177">
        <v>103</v>
      </c>
      <c r="I77" s="101">
        <v>0</v>
      </c>
      <c r="J77" s="101">
        <v>108.9</v>
      </c>
      <c r="K77" s="101">
        <v>0</v>
      </c>
      <c r="L77" s="177">
        <v>0</v>
      </c>
      <c r="M77" s="177">
        <v>108.9</v>
      </c>
      <c r="N77" s="101">
        <v>0</v>
      </c>
      <c r="O77" s="101">
        <v>38.299999999999997</v>
      </c>
      <c r="P77" s="101">
        <v>38.4</v>
      </c>
      <c r="Q77" s="177">
        <v>76.599999999999994</v>
      </c>
      <c r="R77" s="177">
        <v>153.30000000000001</v>
      </c>
      <c r="S77" s="101">
        <v>0</v>
      </c>
      <c r="T77" s="101">
        <v>62.1</v>
      </c>
      <c r="U77" s="101">
        <v>62.1</v>
      </c>
      <c r="V77" s="177">
        <v>124.3</v>
      </c>
      <c r="W77" s="179">
        <v>248.5</v>
      </c>
      <c r="X77" s="178">
        <v>0</v>
      </c>
      <c r="Y77" s="178">
        <v>27.4</v>
      </c>
      <c r="Z77" s="178">
        <v>27.4</v>
      </c>
      <c r="AA77" s="179">
        <v>54.8</v>
      </c>
      <c r="AB77" s="179">
        <f>+SUM(X77:AA77)</f>
        <v>109.6</v>
      </c>
      <c r="AC77" s="226">
        <v>0</v>
      </c>
    </row>
    <row r="78" spans="1:29">
      <c r="A78" s="164"/>
      <c r="B78" s="8"/>
      <c r="C78" s="8"/>
      <c r="D78" s="8"/>
      <c r="E78" s="8"/>
      <c r="F78" s="8"/>
      <c r="G78" s="166"/>
      <c r="H78" s="166"/>
      <c r="I78" s="122"/>
      <c r="J78" s="122"/>
      <c r="K78" s="122"/>
      <c r="L78" s="170"/>
      <c r="M78" s="170"/>
      <c r="N78" s="122"/>
      <c r="O78" s="122"/>
      <c r="P78" s="122"/>
      <c r="Q78" s="170"/>
      <c r="R78" s="170"/>
      <c r="S78" s="122"/>
      <c r="T78" s="122"/>
      <c r="U78" s="122"/>
      <c r="V78" s="170"/>
      <c r="W78" s="168"/>
      <c r="X78" s="165"/>
      <c r="Y78" s="165"/>
      <c r="Z78" s="165"/>
      <c r="AA78" s="168"/>
      <c r="AB78" s="168"/>
      <c r="AC78" s="227"/>
    </row>
  </sheetData>
  <mergeCells count="5">
    <mergeCell ref="X2:AB2"/>
    <mergeCell ref="S2:W2"/>
    <mergeCell ref="N2:R2"/>
    <mergeCell ref="I2:M2"/>
    <mergeCell ref="D2:H2"/>
  </mergeCells>
  <phoneticPr fontId="9" type="noConversion"/>
  <pageMargins left="0.75" right="0.75" top="1" bottom="1" header="0.5" footer="0.5"/>
  <pageSetup paperSize="568" scale="18" orientation="portrait" verticalDpi="300" r:id="rId1"/>
  <headerFooter alignWithMargins="0">
    <oddHeader>&amp;R&amp;D &amp;T</oddHeader>
    <oddFooter>&amp;C&amp;A</oddFooter>
  </headerFooter>
  <ignoredErrors>
    <ignoredError sqref="B12:B13 B21:B22 D70:M70 P15:P16 D51:G60 I51:M58 D63:K64 I59:K60 D71:G71 I71:M71 D27:G28 B62 B36 P18:P19 P42:P45 P55:P59 P31:P35 N51:N60 O15 O31 O34:O35 O55:O60 D49:N49 D65:M65 R6:R28 R60 H61 O42:O44 R49:R58 R63 Q75 S15:V15 H50 M50 I26:L28 N15:N28 S31 N36:P36 Q49:Q60 R65 D67:H69 J67:M69 O67:R69 T55:T60 T42:T44 N62:Q65 S62:S65 T62:T69 U31:V31 U42:U43 U55 U57:U61 D6:G25 I6:M25 S49:S60 W6:W26 W75:Y76 V42 V65 X61:Y61 W49:Y60 X6:Y28 W62:Y71 Q70:R71 Z15:AA15 Z34:Z35 Z61 Z31:AA31 AB75:AB76 AB78 AA32:AA35 AA45 AA52 Z55:AA59 AA64:AA65 V49:V57 AB49:AB56 AB6:AB26 X38:Y38 V38 W28 S33:S35 U34:U35 T31:T35 Q15:Q28 R36:R38 D37:P38 AB40:AC40 D40:Y40 AB36:AB37 AC31:AC35 AC15 AB60:AB61 AB65:AB71 AC65 AC55:AC59 AB42:AB46 V45 W42:Y45 S42:S45 Q42:Q45 R42:R46 D42:N45 D47:G47 S47 T47:V47 X47:AA47 W46 AC47 U62:U71 Z62:Z65 AB62:AB63 D29:G35 R29:R33 I29:L30 N29:N35 X29:Y35 AB29:AB30 W29:W35 Q29:Q35 Z36:Z38 AA36:AA38 S36:S38 U36:U38 T36:T38 W36:W38 Q36:Q38 N47:Q47 M46 H46 I47:L47 AB28" unlockedFormula="1"/>
    <ignoredError sqref="H51:H60 H27:H28 H9:H14 M26 H71 H16:H25 H6:H8 M27:M28 W61 AB77 H29:H30 M29:M30" formulaRange="1" unlockedFormula="1"/>
    <ignoredError sqref="H26" formulaRange="1"/>
    <ignoredError sqref="H32:H35 I32:L35 I31:L31 I36:M36 L59:M60 L63:M63 L64:M64 L62:M62 R59 R62 R64 R34:R35 AB72 AB31:AB35 AB38:AC38 AB57:AB59 AB64:AC64 R47 W47 AB47 M47 H47" formula="1" unlockedFormula="1"/>
    <ignoredError sqref="H31 M31 M32:M35 H15 AB73:AB74" formula="1" formulaRange="1" unlockedFormula="1"/>
    <ignoredError sqref="H36" formula="1"/>
    <ignoredError sqref="Z40:AA40" evalError="1" unlockedFormula="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5"/>
  <sheetViews>
    <sheetView topLeftCell="A4" zoomScale="80" zoomScaleNormal="80" workbookViewId="0">
      <selection activeCell="B14" sqref="B14:B15"/>
    </sheetView>
  </sheetViews>
  <sheetFormatPr defaultColWidth="9" defaultRowHeight="14.25"/>
  <cols>
    <col min="1" max="1" width="6.875" style="1" customWidth="1"/>
    <col min="2" max="2" width="89" style="1" customWidth="1"/>
    <col min="3" max="16384" width="9" style="1"/>
  </cols>
  <sheetData>
    <row r="1" spans="1:18" ht="15">
      <c r="A1" s="12" t="s">
        <v>16</v>
      </c>
      <c r="B1" s="8"/>
      <c r="C1" s="8"/>
      <c r="D1" s="8"/>
      <c r="E1" s="8"/>
      <c r="F1" s="8"/>
      <c r="G1" s="8"/>
      <c r="H1" s="8"/>
      <c r="I1" s="8"/>
      <c r="J1" s="8"/>
      <c r="K1" s="8"/>
      <c r="L1" s="8"/>
      <c r="M1" s="8"/>
      <c r="N1" s="8"/>
      <c r="O1" s="8"/>
      <c r="P1" s="8"/>
      <c r="Q1" s="8"/>
      <c r="R1" s="8"/>
    </row>
    <row r="2" spans="1:18" ht="128.25">
      <c r="A2" s="11">
        <v>-1</v>
      </c>
      <c r="B2" s="80" t="s">
        <v>29</v>
      </c>
      <c r="C2" s="10"/>
      <c r="D2" s="81"/>
      <c r="E2" s="10"/>
      <c r="F2" s="10"/>
      <c r="G2" s="10"/>
      <c r="H2" s="10"/>
      <c r="I2" s="10"/>
      <c r="J2" s="10"/>
      <c r="K2" s="10"/>
      <c r="L2" s="10"/>
      <c r="M2" s="10"/>
      <c r="N2" s="10"/>
      <c r="O2" s="10"/>
      <c r="P2" s="10"/>
      <c r="Q2" s="10"/>
      <c r="R2" s="10"/>
    </row>
    <row r="3" spans="1:18" ht="15">
      <c r="A3" s="11"/>
      <c r="B3" s="80"/>
      <c r="C3" s="10"/>
      <c r="D3" s="81"/>
      <c r="E3" s="10"/>
      <c r="F3" s="10"/>
      <c r="G3" s="10"/>
      <c r="H3" s="10"/>
      <c r="I3" s="10"/>
      <c r="J3" s="10"/>
      <c r="K3" s="10"/>
      <c r="L3" s="10"/>
      <c r="M3" s="10"/>
      <c r="N3" s="10"/>
      <c r="O3" s="10"/>
      <c r="P3" s="10"/>
      <c r="Q3" s="10"/>
      <c r="R3" s="10"/>
    </row>
    <row r="4" spans="1:18" ht="36.75" customHeight="1">
      <c r="A4" s="11">
        <v>-2</v>
      </c>
      <c r="B4" s="82" t="s">
        <v>50</v>
      </c>
      <c r="C4" s="10"/>
      <c r="D4" s="81"/>
      <c r="E4" s="10"/>
      <c r="F4" s="10"/>
      <c r="G4" s="10"/>
      <c r="H4" s="10"/>
      <c r="I4" s="10"/>
      <c r="J4" s="10"/>
      <c r="K4" s="10"/>
      <c r="L4" s="10"/>
      <c r="M4" s="10"/>
      <c r="N4" s="10"/>
      <c r="O4" s="10"/>
      <c r="P4" s="10"/>
      <c r="Q4" s="10"/>
      <c r="R4" s="10"/>
    </row>
    <row r="5" spans="1:18" ht="9" customHeight="1">
      <c r="A5" s="5"/>
      <c r="B5" s="10"/>
      <c r="C5" s="10"/>
      <c r="D5" s="10"/>
      <c r="E5" s="10"/>
      <c r="F5" s="10"/>
      <c r="G5" s="10"/>
      <c r="H5" s="10"/>
      <c r="I5" s="10"/>
      <c r="J5" s="10"/>
      <c r="K5" s="10"/>
      <c r="L5" s="10"/>
      <c r="M5" s="10"/>
      <c r="N5" s="10"/>
      <c r="O5" s="10"/>
      <c r="P5" s="10"/>
      <c r="Q5" s="10"/>
      <c r="R5" s="10"/>
    </row>
    <row r="6" spans="1:18" ht="30.75" customHeight="1">
      <c r="A6" s="11">
        <v>-3</v>
      </c>
      <c r="B6" s="6" t="s">
        <v>57</v>
      </c>
      <c r="C6" s="2"/>
      <c r="D6" s="2"/>
      <c r="E6" s="2"/>
      <c r="F6" s="2"/>
      <c r="G6" s="2"/>
      <c r="H6" s="2"/>
      <c r="I6" s="2"/>
    </row>
    <row r="7" spans="1:18" ht="6.75" customHeight="1">
      <c r="A7" s="4"/>
      <c r="B7" s="6"/>
      <c r="C7" s="2"/>
      <c r="D7" s="2"/>
      <c r="E7" s="2"/>
      <c r="F7" s="2"/>
      <c r="G7" s="2"/>
      <c r="H7" s="2"/>
      <c r="I7" s="2"/>
    </row>
    <row r="8" spans="1:18" ht="28.5">
      <c r="A8" s="11">
        <v>-4</v>
      </c>
      <c r="B8" s="6" t="s">
        <v>88</v>
      </c>
      <c r="C8" s="2"/>
      <c r="D8" s="2"/>
      <c r="E8" s="2"/>
      <c r="F8" s="2"/>
      <c r="G8" s="2"/>
      <c r="H8" s="2"/>
      <c r="I8" s="2"/>
    </row>
    <row r="9" spans="1:18" ht="15">
      <c r="A9" s="4"/>
      <c r="B9" s="6"/>
      <c r="C9" s="2"/>
      <c r="D9" s="2"/>
      <c r="E9" s="2"/>
      <c r="F9" s="2"/>
      <c r="G9" s="2"/>
      <c r="H9" s="2"/>
      <c r="I9" s="2"/>
    </row>
    <row r="10" spans="1:18" ht="42.75">
      <c r="A10" s="4">
        <v>-5</v>
      </c>
      <c r="B10" s="83" t="s">
        <v>89</v>
      </c>
    </row>
    <row r="12" spans="1:18" ht="28.5">
      <c r="A12" s="4">
        <v>-6</v>
      </c>
      <c r="B12" s="6" t="s">
        <v>71</v>
      </c>
    </row>
    <row r="13" spans="1:18" ht="6.75" customHeight="1"/>
    <row r="14" spans="1:18">
      <c r="B14" s="244" t="s">
        <v>31</v>
      </c>
    </row>
    <row r="15" spans="1:18">
      <c r="B15" s="244"/>
    </row>
    <row r="16" spans="1:18" ht="6.75" customHeight="1"/>
    <row r="17" spans="1:2">
      <c r="B17" s="1" t="s">
        <v>42</v>
      </c>
    </row>
    <row r="18" spans="1:2" ht="4.5" customHeight="1"/>
    <row r="19" spans="1:2">
      <c r="B19" s="1" t="s">
        <v>46</v>
      </c>
    </row>
    <row r="21" spans="1:2" ht="15">
      <c r="A21" s="4">
        <v>-7</v>
      </c>
      <c r="B21" s="80" t="s">
        <v>48</v>
      </c>
    </row>
    <row r="22" spans="1:2" ht="4.5" customHeight="1">
      <c r="A22" s="4"/>
      <c r="B22" s="80"/>
    </row>
    <row r="23" spans="1:2" ht="42.75">
      <c r="B23" s="2" t="s">
        <v>49</v>
      </c>
    </row>
    <row r="25" spans="1:2" ht="28.5">
      <c r="A25" s="11">
        <v>-8</v>
      </c>
      <c r="B25" s="6" t="s">
        <v>90</v>
      </c>
    </row>
  </sheetData>
  <mergeCells count="1">
    <mergeCell ref="B14:B15"/>
  </mergeCells>
  <pageMargins left="0.7" right="0.7" top="0.75" bottom="0.75" header="0.3" footer="0.3"/>
  <pageSetup scale="86"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spe:Receivers>
</file>

<file path=customXml/item2.xml><?xml version="1.0" encoding="utf-8"?>
<ct:contentTypeSchema xmlns:ct="http://schemas.microsoft.com/office/2006/metadata/contentType" xmlns:ma="http://schemas.microsoft.com/office/2006/metadata/properties/metaAttributes" ct:_="" ma:_="" ma:contentTypeName="Agreements - External - Compliance" ma:contentTypeID="0x010100C40666EE75668C44BECB7F8AD5D91BCB01010100C86A5AD6EA7F9F4597B8089C6138437B" ma:contentTypeVersion="47" ma:contentTypeDescription="" ma:contentTypeScope="" ma:versionID="2e75e7b079f466f85cec62a0bb212887">
  <xsd:schema xmlns:xsd="http://www.w3.org/2001/XMLSchema" xmlns:xs="http://www.w3.org/2001/XMLSchema" xmlns:p="http://schemas.microsoft.com/office/2006/metadata/properties" xmlns:ns1="http://schemas.microsoft.com/sharepoint/v3" xmlns:ns2="b80632a8-466a-42d8-899e-cc6a2fbd8317" targetNamespace="http://schemas.microsoft.com/office/2006/metadata/properties" ma:root="true" ma:fieldsID="ac980755cea5c5f260388f49e1268fb5" ns1:_="" ns2:_="">
    <xsd:import namespace="http://schemas.microsoft.com/sharepoint/v3"/>
    <xsd:import namespace="b80632a8-466a-42d8-899e-cc6a2fbd8317"/>
    <xsd:element name="properties">
      <xsd:complexType>
        <xsd:sequence>
          <xsd:element name="documentManagement">
            <xsd:complexType>
              <xsd:all>
                <xsd:element ref="ns2:Confidentiality" minOccurs="0"/>
                <xsd:element ref="ns2:Sensitivity" minOccurs="0"/>
                <xsd:element ref="ns2:Custodian" minOccurs="0"/>
                <xsd:element ref="ns2:Keyword" minOccurs="0"/>
                <xsd:element ref="ns1:_dlc_Exempt" minOccurs="0"/>
                <xsd:element ref="ns1:_dlc_ExpireDateSaved" minOccurs="0"/>
                <xsd:element ref="ns1:_dlc_ExpireDate" minOccurs="0"/>
                <xsd:element ref="ns2:Filing_x0020_Date" minOccurs="0"/>
                <xsd:element ref="ns2:Next_x0020_Review_x0020_Date" minOccurs="0"/>
                <xsd:element ref="ns2:Party" minOccurs="0"/>
                <xsd:element ref="ns2:Business_x0020_Function" minOccurs="0"/>
                <xsd:element ref="ns2:JH_x0020_Lo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0632a8-466a-42d8-899e-cc6a2fbd8317" elementFormDefault="qualified">
    <xsd:import namespace="http://schemas.microsoft.com/office/2006/documentManagement/types"/>
    <xsd:import namespace="http://schemas.microsoft.com/office/infopath/2007/PartnerControls"/>
    <xsd:element name="Confidentiality" ma:index="8" nillable="true" ma:displayName="Confidentiality" ma:format="Dropdown" ma:internalName="Confidentiality" ma:readOnly="false">
      <xsd:simpleType>
        <xsd:restriction base="dms:Choice">
          <xsd:enumeration value="R&amp;D Internal"/>
          <xsd:enumeration value="Public"/>
          <xsd:enumeration value="JH Internal"/>
          <xsd:enumeration value="Privileged"/>
        </xsd:restriction>
      </xsd:simpleType>
    </xsd:element>
    <xsd:element name="Sensitivity" ma:index="9" nillable="true" ma:displayName="Sensitivity" ma:default="Normal" ma:format="Dropdown" ma:internalName="Sensitivity" ma:readOnly="false">
      <xsd:simpleType>
        <xsd:restriction base="dms:Choice">
          <xsd:enumeration value="Normal"/>
          <xsd:enumeration value="High"/>
        </xsd:restriction>
      </xsd:simpleType>
    </xsd:element>
    <xsd:element name="Custodian" ma:index="10" nillable="true" ma:displayName="Custodian" ma:list="UserInfo" ma:SharePointGroup="0" ma:internalName="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 ma:index="11" nillable="true" ma:displayName="Keyword" ma:internalName="Keyword">
      <xsd:simpleType>
        <xsd:restriction base="dms:Text">
          <xsd:maxLength value="255"/>
        </xsd:restriction>
      </xsd:simpleType>
    </xsd:element>
    <xsd:element name="Filing_x0020_Date" ma:index="15" nillable="true" ma:displayName="Filing Date" ma:format="DateOnly" ma:internalName="Filing_x0020_Date" ma:readOnly="false">
      <xsd:simpleType>
        <xsd:restriction base="dms:DateTime"/>
      </xsd:simpleType>
    </xsd:element>
    <xsd:element name="Next_x0020_Review_x0020_Date" ma:index="16" nillable="true" ma:displayName="Next Review Date" ma:format="DateOnly" ma:internalName="Next_x0020_Review_x0020_Date" ma:readOnly="false">
      <xsd:simpleType>
        <xsd:restriction base="dms:DateTime"/>
      </xsd:simpleType>
    </xsd:element>
    <xsd:element name="Party" ma:index="17" nillable="true" ma:displayName="Party" ma:internalName="Party" ma:readOnly="false">
      <xsd:simpleType>
        <xsd:restriction base="dms:Text">
          <xsd:maxLength value="255"/>
        </xsd:restriction>
      </xsd:simpleType>
    </xsd:element>
    <xsd:element name="Business_x0020_Function" ma:index="18" nillable="true" ma:displayName="Business Function" ma:format="Dropdown" ma:internalName="Business_x0020_Function" ma:readOnly="false">
      <xsd:simpleType>
        <xsd:restriction base="dms:Choice">
          <xsd:enumeration value="BP / Installation"/>
          <xsd:enumeration value="Claims"/>
          <xsd:enumeration value="Construction"/>
          <xsd:enumeration value="Customer Service"/>
          <xsd:enumeration value="EH&amp;S"/>
          <xsd:enumeration value="Engineering"/>
          <xsd:enumeration value="Finance"/>
          <xsd:enumeration value="HR"/>
          <xsd:enumeration value="Internal Audit"/>
          <xsd:enumeration value="IP"/>
          <xsd:enumeration value="IT"/>
          <xsd:enumeration value="IS"/>
          <xsd:enumeration value="KM"/>
          <xsd:enumeration value="Legal"/>
          <xsd:enumeration value="Logistics"/>
          <xsd:enumeration value="Manufacturing"/>
          <xsd:enumeration value="Marketing"/>
          <xsd:enumeration value="Organizational Development"/>
          <xsd:enumeration value="Planning"/>
          <xsd:enumeration value="Procurement"/>
          <xsd:enumeration value="Product Certification"/>
          <xsd:enumeration value="Product Development"/>
          <xsd:enumeration value="Product Management"/>
          <xsd:enumeration value="Quality"/>
          <xsd:enumeration value="Research"/>
          <xsd:enumeration value="Sales"/>
          <xsd:enumeration value="Scheduling"/>
          <xsd:enumeration value="Tax"/>
          <xsd:enumeration value="Transportation"/>
        </xsd:restriction>
      </xsd:simpleType>
    </xsd:element>
    <xsd:element name="JH_x0020_Locations" ma:index="19" nillable="true" ma:displayName="JH Locations" ma:format="Dropdown" ma:internalName="JH_x0020_Locations" ma:readOnly="false">
      <xsd:simpleType>
        <xsd:restriction base="dms:Choice">
          <xsd:enumeration value="Chicago"/>
          <xsd:enumeration value="Blandon"/>
          <xsd:enumeration value="Cleburne"/>
          <xsd:enumeration value="Dublin"/>
          <xsd:enumeration value="Fontana"/>
          <xsd:enumeration value="Mission Viejo"/>
          <xsd:enumeration value="Peru"/>
          <xsd:enumeration value="Plant City"/>
          <xsd:enumeration value="Pulaski"/>
          <xsd:enumeration value="Reno"/>
          <xsd:enumeration value="Rosehill"/>
          <xsd:enumeration value="Summerville"/>
          <xsd:enumeration value="Tacoma"/>
          <xsd:enumeration value="Waxahachi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haredContentType xmlns="Microsoft.SharePoint.Taxonomy.ContentTypeSync" SourceId="7fab8bed-2a1e-4b70-a6bc-67d865bad826" ContentTypeId="0x010100C40666EE75668C44BECB7F8AD5D91BCB010101" PreviousValue="false"/>
</file>

<file path=customXml/item5.xml><?xml version="1.0" encoding="utf-8"?>
<?mso-contentType ?>
<customXsn xmlns="http://schemas.microsoft.com/office/2006/metadata/customXsn">
  <xsnLocation/>
  <cached>True</cached>
  <openByDefault>False</openByDefault>
  <xsnScope/>
</customXsn>
</file>

<file path=customXml/item6.xml><?xml version="1.0" encoding="utf-8"?>
<p:properties xmlns:p="http://schemas.microsoft.com/office/2006/metadata/properties" xmlns:xsi="http://www.w3.org/2001/XMLSchema-instance" xmlns:pc="http://schemas.microsoft.com/office/infopath/2007/PartnerControls">
  <documentManagement>
    <Confidentiality xmlns="b80632a8-466a-42d8-899e-cc6a2fbd8317">Public</Confidentiality>
    <Custodian xmlns="b80632a8-466a-42d8-899e-cc6a2fbd8317">
      <UserInfo>
        <DisplayName>Nichole Peterson</DisplayName>
        <AccountId>168</AccountId>
        <AccountType/>
      </UserInfo>
    </Custodian>
    <Party xmlns="b80632a8-466a-42d8-899e-cc6a2fbd8317">corp</Party>
    <Sensitivity xmlns="b80632a8-466a-42d8-899e-cc6a2fbd8317">Normal</Sensitivity>
    <Next_x0020_Review_x0020_Date xmlns="b80632a8-466a-42d8-899e-cc6a2fbd8317">2013-05-14T07:00:00+00:00</Next_x0020_Review_x0020_Date>
    <JH_x0020_Locations xmlns="b80632a8-466a-42d8-899e-cc6a2fbd8317">Mission Viejo</JH_x0020_Locations>
    <Filing_x0020_Date xmlns="b80632a8-466a-42d8-899e-cc6a2fbd8317">2013-05-14T07:00:00+00:00</Filing_x0020_Date>
    <Keyword xmlns="b80632a8-466a-42d8-899e-cc6a2fbd8317" xsi:nil="true"/>
    <Business_x0020_Function xmlns="b80632a8-466a-42d8-899e-cc6a2fbd8317">Finance</Business_x0020_Function>
    <_dlc_ExpireDateSaved xmlns="http://schemas.microsoft.com/sharepoint/v3" xsi:nil="true"/>
    <_dlc_ExpireDate xmlns="http://schemas.microsoft.com/sharepoint/v3">2014-02-27T12:24:10+00:00</_dlc_ExpireDate>
  </documentManagement>
</p:properties>
</file>

<file path=customXml/item7.xml><?xml version="1.0" encoding="utf-8"?>
<?mso-contentType ?>
<p:Policy xmlns:p="office.server.policy" id="" local="true">
  <p:Name>Agreements - External - Compliance</p:Name>
  <p:Description/>
  <p:Statement/>
  <p:PolicyItems>
    <p:PolicyItem featureId="Microsoft.Office.RecordsManagement.PolicyFeatures.Expiration" staticId="0x010100C40666EE75668C44BECB7F8AD5D91BCB010101|1914540926" UniqueId="1ad670cd-b64e-4561-b530-92648150a343">
      <p:Name>Retention</p:Name>
      <p:Description>Automatic scheduling of content for processing, and performing a retention action on content that has reached its due date.</p:Description>
      <p:CustomData>
        <Schedules nextStageId="6" default="false">
          <Schedule type="Default">
            <stages>
              <data stageId="4">
                <formula id="Microsoft.Office.RecordsManagement.PolicyFeatures.Expiration.Formula.BuiltIn">
                  <number>0</number>
                  <property>Created</property>
                  <propertyId>8c06beca-0777-48f7-91c7-6da68bc07b69</propertyId>
                  <period>days</period>
                </formula>
                <action type="action" id="Microsoft.Office.RecordsManagement.PolicyFeatures.Expiration.Action.Record"/>
              </data>
              <data stageId="1" stageDeleted="true"/>
              <data stageId="3" stageDeleted="true"/>
            </stages>
          </Schedule>
          <Schedule type="Record">
            <stages>
              <data stageId="5" stageDeleted="true"/>
              <data stageId="2">
                <formula id="Microsoft.Office.RecordsManagement.PolicyFeatures.Expiration.Formula.BuiltIn">
                  <number>10</number>
                  <property>_vti_ItemDeclaredRecord</property>
                  <propertyId>f9a44731-84eb-43a4-9973-cd2953ad8646</propertyId>
                  <period>years</period>
                </formula>
                <action type="action" id="Microsoft.Office.RecordsManagement.PolicyFeatures.Expiration.Action.Delete"/>
              </data>
            </stages>
          </Schedule>
        </Schedules>
      </p:CustomData>
    </p:PolicyItem>
  </p:PolicyItems>
</p:Policy>
</file>

<file path=customXml/itemProps1.xml><?xml version="1.0" encoding="utf-8"?>
<ds:datastoreItem xmlns:ds="http://schemas.openxmlformats.org/officeDocument/2006/customXml" ds:itemID="{00C1C624-2BDF-4AD1-9211-212EC1CA88BE}">
  <ds:schemaRefs>
    <ds:schemaRef ds:uri="http://schemas.microsoft.com/sharepoint/events"/>
  </ds:schemaRefs>
</ds:datastoreItem>
</file>

<file path=customXml/itemProps2.xml><?xml version="1.0" encoding="utf-8"?>
<ds:datastoreItem xmlns:ds="http://schemas.openxmlformats.org/officeDocument/2006/customXml" ds:itemID="{7444EDC6-6E52-4AAF-8746-0386B47F4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32a8-466a-42d8-899e-cc6a2fbd8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A951441-0BDE-4509-A3A8-E83BD6F4919A}">
  <ds:schemaRefs>
    <ds:schemaRef ds:uri="http://schemas.microsoft.com/sharepoint/v3/contenttype/forms"/>
  </ds:schemaRefs>
</ds:datastoreItem>
</file>

<file path=customXml/itemProps4.xml><?xml version="1.0" encoding="utf-8"?>
<ds:datastoreItem xmlns:ds="http://schemas.openxmlformats.org/officeDocument/2006/customXml" ds:itemID="{9B5B4DE1-519D-4592-B0F9-85CCD68C8088}">
  <ds:schemaRefs>
    <ds:schemaRef ds:uri="Microsoft.SharePoint.Taxonomy.ContentTypeSync"/>
  </ds:schemaRefs>
</ds:datastoreItem>
</file>

<file path=customXml/itemProps5.xml><?xml version="1.0" encoding="utf-8"?>
<ds:datastoreItem xmlns:ds="http://schemas.openxmlformats.org/officeDocument/2006/customXml" ds:itemID="{DECA488C-F3FD-4991-97A5-4AA46C9F6C99}">
  <ds:schemaRefs>
    <ds:schemaRef ds:uri="http://schemas.microsoft.com/office/2006/metadata/customXsn"/>
  </ds:schemaRefs>
</ds:datastoreItem>
</file>

<file path=customXml/itemProps6.xml><?xml version="1.0" encoding="utf-8"?>
<ds:datastoreItem xmlns:ds="http://schemas.openxmlformats.org/officeDocument/2006/customXml" ds:itemID="{A306BA3E-5E88-40C0-A763-C10A75DB0AC0}">
  <ds:schemaRefs>
    <ds:schemaRef ds:uri="http://purl.org/dc/terms/"/>
    <ds:schemaRef ds:uri="http://schemas.microsoft.com/office/2006/documentManagement/types"/>
    <ds:schemaRef ds:uri="http://www.w3.org/XML/1998/namespace"/>
    <ds:schemaRef ds:uri="http://schemas.microsoft.com/sharepoint/v3"/>
    <ds:schemaRef ds:uri="http://schemas.microsoft.com/office/infopath/2007/PartnerControls"/>
    <ds:schemaRef ds:uri="http://schemas.openxmlformats.org/package/2006/metadata/core-properties"/>
    <ds:schemaRef ds:uri="b80632a8-466a-42d8-899e-cc6a2fbd8317"/>
    <ds:schemaRef ds:uri="http://schemas.microsoft.com/office/2006/metadata/properties"/>
    <ds:schemaRef ds:uri="http://purl.org/dc/dcmitype/"/>
    <ds:schemaRef ds:uri="http://purl.org/dc/elements/1.1/"/>
  </ds:schemaRefs>
</ds:datastoreItem>
</file>

<file path=customXml/itemProps7.xml><?xml version="1.0" encoding="utf-8"?>
<ds:datastoreItem xmlns:ds="http://schemas.openxmlformats.org/officeDocument/2006/customXml" ds:itemID="{1878965A-CC32-4AE3-9E3F-7C0E8BBD43C3}">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Data - Qtrly</vt:lpstr>
      <vt:lpstr>Notes</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Bradshaw</dc:creator>
  <cp:lastModifiedBy>Cheryl Ammon</cp:lastModifiedBy>
  <cp:lastPrinted>2019-08-01T20:29:59Z</cp:lastPrinted>
  <dcterms:created xsi:type="dcterms:W3CDTF">1999-01-24T20:29:10Z</dcterms:created>
  <dcterms:modified xsi:type="dcterms:W3CDTF">2023-07-31T20:59:02Z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0x010100C40666EE75668C44BECB7F8AD5D91BCB01010100C86A5AD6EA7F9F4597B8089C6138437B</vt:lpwstr>
  </property>
  <property fmtid="{D5CDD505-2E9C-101B-9397-08002B2CF9AE}" pid="3" name="_dlc_policyId">
    <vt:lpwstr>0x010100C40666EE75668C44BECB7F8AD5D91BCB010101|1914540926</vt:lpwstr>
  </property>
  <property fmtid="{D5CDD505-2E9C-101B-9397-08002B2CF9AE}" pid="4" name="ItemRetentionFormula">
    <vt:lpwstr>&lt;formula id="Microsoft.Office.RecordsManagement.PolicyFeatures.Expiration.Formula.BuiltIn"&gt;&lt;number&gt;0&lt;/number&gt;&lt;property&gt;Created&lt;/property&gt;&lt;propertyId&gt;8c06beca-0777-48f7-91c7-6da68bc07b69&lt;/propertyId&gt;&lt;period&gt;days&lt;/period&gt;&lt;/formula&gt;</vt:lpwstr>
  </property>
  <property fmtid="{D5CDD505-2E9C-101B-9397-08002B2CF9AE}" pid="5" name="Technology">
    <vt:lpwstr/>
  </property>
  <property fmtid="{D5CDD505-2E9C-101B-9397-08002B2CF9AE}" pid="6" name="Order">
    <vt:r8>17400</vt:r8>
  </property>
  <property fmtid="{D5CDD505-2E9C-101B-9397-08002B2CF9AE}" pid="7" name="Prouct">
    <vt:lpwstr/>
  </property>
  <property fmtid="{D5CDD505-2E9C-101B-9397-08002B2CF9AE}" pid="8" name="Material">
    <vt:lpwstr/>
  </property>
  <property fmtid="{D5CDD505-2E9C-101B-9397-08002B2CF9AE}" pid="9" name="Organization or Source">
    <vt:lpwstr/>
  </property>
  <property fmtid="{D5CDD505-2E9C-101B-9397-08002B2CF9AE}" pid="10" name="Business Segment">
    <vt:lpwstr/>
  </property>
  <property fmtid="{D5CDD505-2E9C-101B-9397-08002B2CF9AE}" pid="11" name="JH Product">
    <vt:lpwstr/>
  </property>
  <property fmtid="{D5CDD505-2E9C-101B-9397-08002B2CF9AE}" pid="12" name="xd_ProgID">
    <vt:lpwstr/>
  </property>
  <property fmtid="{D5CDD505-2E9C-101B-9397-08002B2CF9AE}" pid="13" name="Property 2">
    <vt:lpwstr/>
  </property>
  <property fmtid="{D5CDD505-2E9C-101B-9397-08002B2CF9AE}" pid="14" name="Equipment Type">
    <vt:lpwstr/>
  </property>
  <property fmtid="{D5CDD505-2E9C-101B-9397-08002B2CF9AE}" pid="15" name="_SourceUrl">
    <vt:lpwstr/>
  </property>
  <property fmtid="{D5CDD505-2E9C-101B-9397-08002B2CF9AE}" pid="16" name="_SharedFileIndex">
    <vt:lpwstr/>
  </property>
  <property fmtid="{D5CDD505-2E9C-101B-9397-08002B2CF9AE}" pid="17" name="TemplateUrl">
    <vt:lpwstr/>
  </property>
  <property fmtid="{D5CDD505-2E9C-101B-9397-08002B2CF9AE}" pid="18" name="Specification Type">
    <vt:lpwstr/>
  </property>
  <property fmtid="{D5CDD505-2E9C-101B-9397-08002B2CF9AE}" pid="19" name="Material Source">
    <vt:lpwstr/>
  </property>
  <property fmtid="{D5CDD505-2E9C-101B-9397-08002B2CF9AE}" pid="20" name="CIP Code">
    <vt:lpwstr/>
  </property>
  <property fmtid="{D5CDD505-2E9C-101B-9397-08002B2CF9AE}" pid="21" name="External Source">
    <vt:bool>false</vt:bool>
  </property>
  <property fmtid="{D5CDD505-2E9C-101B-9397-08002B2CF9AE}" pid="22" name="Contract Type">
    <vt:lpwstr/>
  </property>
  <property fmtid="{D5CDD505-2E9C-101B-9397-08002B2CF9AE}" pid="23" name="Project Code">
    <vt:lpwstr/>
  </property>
  <property fmtid="{D5CDD505-2E9C-101B-9397-08002B2CF9AE}" pid="24" name="Test">
    <vt:lpwstr/>
  </property>
  <property fmtid="{D5CDD505-2E9C-101B-9397-08002B2CF9AE}" pid="25" name="IconOverlay">
    <vt:lpwstr/>
  </property>
  <property fmtid="{D5CDD505-2E9C-101B-9397-08002B2CF9AE}" pid="26" name="ID Number">
    <vt:lpwstr/>
  </property>
  <property fmtid="{D5CDD505-2E9C-101B-9397-08002B2CF9AE}" pid="27" name="Process">
    <vt:lpwstr/>
  </property>
  <property fmtid="{D5CDD505-2E9C-101B-9397-08002B2CF9AE}" pid="28" name="Project Name">
    <vt:lpwstr/>
  </property>
  <property fmtid="{D5CDD505-2E9C-101B-9397-08002B2CF9AE}" pid="29" name="Property 1">
    <vt:lpwstr/>
  </property>
  <property fmtid="{D5CDD505-2E9C-101B-9397-08002B2CF9AE}" pid="30" name="Analyses Type">
    <vt:lpwstr/>
  </property>
  <property fmtid="{D5CDD505-2E9C-101B-9397-08002B2CF9AE}" pid="31" name="Request Budget">
    <vt:lpwstr/>
  </property>
  <property fmtid="{D5CDD505-2E9C-101B-9397-08002B2CF9AE}" pid="32" name="SV_QUERY_LIST_4F35BF76-6C0D-4D9B-82B2-816C12CF3733">
    <vt:lpwstr>empty_477D106A-C0D6-4607-AEBD-E2C9D60EA279</vt:lpwstr>
  </property>
  <property fmtid="{D5CDD505-2E9C-101B-9397-08002B2CF9AE}" pid="33" name="SV_HIDDEN_GRID_QUERY_LIST_4F35BF76-6C0D-4D9B-82B2-816C12CF3733">
    <vt:lpwstr>empty_477D106A-C0D6-4607-AEBD-E2C9D60EA279</vt:lpwstr>
  </property>
</Properties>
</file>