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codeName="ThisWorkbook"/>
  <mc:AlternateContent xmlns:mc="http://schemas.openxmlformats.org/markup-compatibility/2006">
    <mc:Choice Requires="x15">
      <x15ac:absPath xmlns:x15ac="http://schemas.microsoft.com/office/spreadsheetml/2010/11/ac" url="W:\WW_finance\Close for FY22\0322\5 year table and press release\"/>
    </mc:Choice>
  </mc:AlternateContent>
  <xr:revisionPtr revIDLastSave="0" documentId="13_ncr:1_{5B7A86A0-D3AE-4645-9C1C-AC9D1657ECB7}" xr6:coauthVersionLast="44" xr6:coauthVersionMax="46" xr10:uidLastSave="{00000000-0000-0000-0000-000000000000}"/>
  <bookViews>
    <workbookView xWindow="-108" yWindow="-108" windowWidth="23256" windowHeight="12576" tabRatio="778" xr2:uid="{00000000-000D-0000-FFFF-FFFF00000000}"/>
  </bookViews>
  <sheets>
    <sheet name="Financial Data - Qtrly" sheetId="44" r:id="rId1"/>
    <sheet name="Notes" sheetId="61"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0" localSheetId="1">#REF!</definedName>
    <definedName name="\0">#REF!</definedName>
    <definedName name="\P" localSheetId="1">#REF!</definedName>
    <definedName name="\P">#REF!</definedName>
    <definedName name="_DAT1" localSheetId="1">#REF!</definedName>
    <definedName name="_DAT1">#REF!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ActiveList" localSheetId="1">#REF!</definedName>
    <definedName name="ActiveList">#REF!</definedName>
    <definedName name="AMT_CF" localSheetId="1">#REF!</definedName>
    <definedName name="AMT_CF">#REF!</definedName>
    <definedName name="Annual_Report" localSheetId="1">#REF!</definedName>
    <definedName name="Annual_Report">#REF!</definedName>
    <definedName name="ATTENTION" localSheetId="1">#REF!</definedName>
    <definedName name="ATTENTION">#REF!</definedName>
    <definedName name="AUST_TAX" localSheetId="1">#REF!</definedName>
    <definedName name="AUST_TAX">#REF!</definedName>
    <definedName name="Balance" localSheetId="1">#REF!</definedName>
    <definedName name="Balance">#REF!</definedName>
    <definedName name="Balance_Sheet" localSheetId="1">#REF!</definedName>
    <definedName name="Balance_Sheet">#REF!</definedName>
    <definedName name="BEGINNING" localSheetId="1">#REF!</definedName>
    <definedName name="BEGINNING">#REF!</definedName>
    <definedName name="big_print" localSheetId="1">#REF!</definedName>
    <definedName name="big_print">#REF!</definedName>
    <definedName name="Cash_Flow" localSheetId="1">#REF!</definedName>
    <definedName name="Cash_Flow">#REF!</definedName>
    <definedName name="CHANGE" localSheetId="1">#REF!</definedName>
    <definedName name="CHANGE">#REF!</definedName>
    <definedName name="CHANGE_GYPSUM" localSheetId="1">#REF!</definedName>
    <definedName name="CHANGE_GYPSUM">#REF!</definedName>
    <definedName name="CHANGE_JHBP" localSheetId="1">#REF!</definedName>
    <definedName name="CHANGE_JHBP">#REF!</definedName>
    <definedName name="Code">[1]Main!$G$5</definedName>
    <definedName name="Company">[1]Main!$G$4</definedName>
    <definedName name="CPanel_Zero" localSheetId="1">#REF!</definedName>
    <definedName name="CPanel_Zero">#REF!</definedName>
    <definedName name="Credit" localSheetId="1">#REF!</definedName>
    <definedName name="Credit">#REF!</definedName>
    <definedName name="CUMAVERAGE">[2]Main!$J$16</definedName>
    <definedName name="Curr_Period" localSheetId="1">#REF!</definedName>
    <definedName name="Curr_Period">#REF!</definedName>
    <definedName name="Currency">[1]Main!$G$12</definedName>
    <definedName name="current" localSheetId="1">#REF!</definedName>
    <definedName name="current">#REF!</definedName>
    <definedName name="Cushion" localSheetId="1">#REF!</definedName>
    <definedName name="Cushion">#REF!</definedName>
    <definedName name="Cushion_in_Payable" localSheetId="1">#REF!</definedName>
    <definedName name="Cushion_in_Payable">#REF!</definedName>
    <definedName name="Date">[1]Main!$G$9</definedName>
    <definedName name="Date1">[3]Look_up_data!$M$6</definedName>
    <definedName name="Date15">[4]input!$B$20</definedName>
    <definedName name="Date16">[4]input!$B$21</definedName>
    <definedName name="dd" localSheetId="1">#REF!</definedName>
    <definedName name="dd">#REF!</definedName>
    <definedName name="ddd" localSheetId="1">#REF!</definedName>
    <definedName name="ddd">#REF!</definedName>
    <definedName name="dddd" localSheetId="1">#REF!</definedName>
    <definedName name="dddd">#REF!</definedName>
    <definedName name="ddddd" localSheetId="1">#REF!</definedName>
    <definedName name="ddddd">#REF!</definedName>
    <definedName name="Debit" localSheetId="1">#REF!</definedName>
    <definedName name="Debit">#REF!</definedName>
    <definedName name="DEFERRED" localSheetId="1">#REF!</definedName>
    <definedName name="DEFERRED">#REF!</definedName>
    <definedName name="DEPLETION" localSheetId="1">#REF!</definedName>
    <definedName name="DEPLETION">#REF!</definedName>
    <definedName name="DIRECTORY" localSheetId="1">#REF!</definedName>
    <definedName name="DIRECTORY">#REF!</definedName>
    <definedName name="Elem_Test" localSheetId="1">#REF!</definedName>
    <definedName name="Elem_Test">#REF!</definedName>
    <definedName name="excess_tax_basis_in_wmm" localSheetId="1">'[5]Rate Rec.'!#REF!</definedName>
    <definedName name="excess_tax_basis_in_wmm">'[5]Rate Rec.'!#REF!</definedName>
    <definedName name="Fiscal_YR" localSheetId="1">#REF!</definedName>
    <definedName name="Fiscal_YR">#REF!</definedName>
    <definedName name="Flags" localSheetId="1">#REF!</definedName>
    <definedName name="Flags">#REF!</definedName>
    <definedName name="FN_1_Background" localSheetId="1">#REF!</definedName>
    <definedName name="FN_1_Background">#REF!</definedName>
    <definedName name="FN_10_Debt" localSheetId="1">#REF!</definedName>
    <definedName name="FN_10_Debt">#REF!</definedName>
    <definedName name="FN_11_Contingencies" localSheetId="1">#REF!</definedName>
    <definedName name="FN_11_Contingencies">#REF!</definedName>
    <definedName name="FN_12_Restructure_and_Other_Expenses" localSheetId="1">#REF!</definedName>
    <definedName name="FN_12_Restructure_and_Other_Expenses">#REF!</definedName>
    <definedName name="FN_13_Taxes" localSheetId="1">#REF!</definedName>
    <definedName name="FN_13_Taxes">#REF!</definedName>
    <definedName name="FN_14_Disc_Ops" localSheetId="1">#REF!</definedName>
    <definedName name="FN_14_Disc_Ops">#REF!</definedName>
    <definedName name="FN_15_Stk_Based_Comp" localSheetId="1">#REF!</definedName>
    <definedName name="FN_15_Stk_Based_Comp">#REF!</definedName>
    <definedName name="FN_16_Financial_Instru" localSheetId="1">#REF!</definedName>
    <definedName name="FN_16_Financial_Instru">#REF!</definedName>
    <definedName name="FN_17_Segment_Info" localSheetId="1">#REF!</definedName>
    <definedName name="FN_17_Segment_Info">#REF!</definedName>
    <definedName name="FN_18_Comprehensive_Income" localSheetId="1">#REF!</definedName>
    <definedName name="FN_18_Comprehensive_Income">#REF!</definedName>
    <definedName name="FN_19_Shareholder_Equity" localSheetId="1">#REF!</definedName>
    <definedName name="FN_19_Shareholder_Equity">#REF!</definedName>
    <definedName name="FN_2_Acctg_Policies" localSheetId="1">#REF!</definedName>
    <definedName name="FN_2_Acctg_Policies">#REF!</definedName>
    <definedName name="FN_20_Extraordinarys" localSheetId="1">#REF!</definedName>
    <definedName name="FN_20_Extraordinarys">#REF!</definedName>
    <definedName name="FN_21_Related_Party" localSheetId="1">#REF!</definedName>
    <definedName name="FN_21_Related_Party">#REF!</definedName>
    <definedName name="FN_22_Unaudited_Interim" localSheetId="1">#REF!</definedName>
    <definedName name="FN_22_Unaudited_Interim">#REF!</definedName>
    <definedName name="FN_3_Accts_Rec" localSheetId="1">#REF!</definedName>
    <definedName name="FN_3_Accts_Rec">#REF!</definedName>
    <definedName name="FN_4_Inventories" localSheetId="1">#REF!</definedName>
    <definedName name="FN_4_Inventories">#REF!</definedName>
    <definedName name="FN_5_Investments" localSheetId="1">#REF!</definedName>
    <definedName name="FN_5_Investments">#REF!</definedName>
    <definedName name="FN_6_Eqty_Invstmnts" localSheetId="1">#REF!</definedName>
    <definedName name="FN_6_Eqty_Invstmnts">#REF!</definedName>
    <definedName name="FN_7_PPE" localSheetId="1">#REF!</definedName>
    <definedName name="FN_7_PPE">#REF!</definedName>
    <definedName name="FN_8_Intangibles" localSheetId="1">#REF!</definedName>
    <definedName name="FN_8_Intangibles">#REF!</definedName>
    <definedName name="FN_9_Retirement_Plans" localSheetId="1">#REF!</definedName>
    <definedName name="FN_9_Retirement_Plans">#REF!</definedName>
    <definedName name="Form_4626" localSheetId="1">#REF!</definedName>
    <definedName name="Form_4626">#REF!</definedName>
    <definedName name="gain_on_gypsum_sale" localSheetId="1">#REF!</definedName>
    <definedName name="gain_on_gypsum_sale">#REF!</definedName>
    <definedName name="GM_percent_actual_print" localSheetId="1">#REF!</definedName>
    <definedName name="GM_percent_actual_print">#REF!</definedName>
    <definedName name="GM_percent_forecast_print" localSheetId="1">#REF!</definedName>
    <definedName name="GM_percent_forecast_print">#REF!</definedName>
    <definedName name="GM_percent_hide_actual" localSheetId="1">#REF!</definedName>
    <definedName name="GM_percent_hide_actual">#REF!</definedName>
    <definedName name="GM_percent_hide_forecast" localSheetId="1">#REF!</definedName>
    <definedName name="GM_percent_hide_forecast">#REF!</definedName>
    <definedName name="gm_percent_hide_plan" localSheetId="1">#REF!</definedName>
    <definedName name="gm_percent_hide_plan">#REF!</definedName>
    <definedName name="hide_actual" localSheetId="1">#REF!</definedName>
    <definedName name="hide_actual">#REF!</definedName>
    <definedName name="hide_forecast" localSheetId="1">#REF!</definedName>
    <definedName name="hide_forecast">#REF!</definedName>
    <definedName name="Income_Actual_Print" localSheetId="1">#REF!</definedName>
    <definedName name="Income_Actual_Print">#REF!</definedName>
    <definedName name="Income_Forecast_Print" localSheetId="1">#REF!</definedName>
    <definedName name="Income_Forecast_Print">#REF!</definedName>
    <definedName name="Income_hide_actual" localSheetId="1">#REF!</definedName>
    <definedName name="Income_hide_actual">#REF!</definedName>
    <definedName name="Income_hide_forecast" localSheetId="1">#REF!</definedName>
    <definedName name="Income_hide_forecast">#REF!</definedName>
    <definedName name="Income_hide_plan" localSheetId="1">#REF!</definedName>
    <definedName name="Income_hide_plan">#REF!</definedName>
    <definedName name="JOURNAL_ENTRY" localSheetId="1">#REF!</definedName>
    <definedName name="JOURNAL_ENTRY">#REF!</definedName>
    <definedName name="Jrnl_Desc" localSheetId="1">#REF!</definedName>
    <definedName name="Jrnl_Desc">#REF!</definedName>
    <definedName name="Jrnl_List" localSheetId="1">#REF!</definedName>
    <definedName name="Jrnl_List">#REF!</definedName>
    <definedName name="KEYSTROKE" localSheetId="1">#REF!</definedName>
    <definedName name="KEYSTROKE">#REF!</definedName>
    <definedName name="M_1S" localSheetId="1">#REF!</definedName>
    <definedName name="M_1S">#REF!</definedName>
    <definedName name="M1S" localSheetId="1">#REF!</definedName>
    <definedName name="M1S">#REF!</definedName>
    <definedName name="Margin_Actual_Print" localSheetId="1">#REF!</definedName>
    <definedName name="Margin_Actual_Print">#REF!</definedName>
    <definedName name="Margin_Forecast_Print" localSheetId="1">#REF!</definedName>
    <definedName name="Margin_Forecast_Print">#REF!</definedName>
    <definedName name="Margin_hide_actual" localSheetId="1">#REF!</definedName>
    <definedName name="Margin_hide_actual">#REF!</definedName>
    <definedName name="Margin_hide_forecast" localSheetId="1">#REF!</definedName>
    <definedName name="Margin_hide_forecast">#REF!</definedName>
    <definedName name="margin_hide_plan" localSheetId="1">#REF!</definedName>
    <definedName name="margin_hide_plan">#REF!</definedName>
    <definedName name="measurement">'[6]Results for the Q'!$L$34:$L$36</definedName>
    <definedName name="months2006" localSheetId="1">#REF!</definedName>
    <definedName name="months2006">#REF!</definedName>
    <definedName name="months2007" localSheetId="1">#REF!</definedName>
    <definedName name="months2007">#REF!</definedName>
    <definedName name="months2008" localSheetId="1">#REF!</definedName>
    <definedName name="months2008">#REF!</definedName>
    <definedName name="OpenPeriod" localSheetId="1">#REF!</definedName>
    <definedName name="OpenPeriod">#REF!</definedName>
    <definedName name="OTHER_PERM" localSheetId="1">'[5]Rate Rec.'!#REF!</definedName>
    <definedName name="OTHER_PERM">'[5]Rate Rec.'!#REF!</definedName>
    <definedName name="Other_permanent" localSheetId="1">'[5]Rate Rec.'!#REF!</definedName>
    <definedName name="Other_permanent">'[5]Rate Rec.'!#REF!</definedName>
    <definedName name="Panel" localSheetId="1">#REF!</definedName>
    <definedName name="Panel">#REF!</definedName>
    <definedName name="Position" localSheetId="1">#REF!</definedName>
    <definedName name="Position">#REF!</definedName>
    <definedName name="Post_Flag" localSheetId="1">#REF!</definedName>
    <definedName name="Post_Flag">#REF!</definedName>
    <definedName name="Prima_Facie">[7]Rates!$I$18</definedName>
    <definedName name="_xlnm.Print_Area" localSheetId="1">Notes!$A$1:$B$16</definedName>
    <definedName name="Profit_Loss" localSheetId="1">#REF!</definedName>
    <definedName name="Profit_Loss">#REF!</definedName>
    <definedName name="Quarterly_Report" localSheetId="1">#REF!</definedName>
    <definedName name="Quarterly_Report">#REF!</definedName>
    <definedName name="RD_Actual_Print" localSheetId="1">#REF!</definedName>
    <definedName name="RD_Actual_Print">#REF!</definedName>
    <definedName name="RD_Forecast_Print" localSheetId="1">#REF!</definedName>
    <definedName name="RD_Forecast_Print">#REF!</definedName>
    <definedName name="RD_hide_actual" localSheetId="1">#REF!</definedName>
    <definedName name="RD_hide_actual">#REF!</definedName>
    <definedName name="RD_hide_forecast" localSheetId="1">#REF!</definedName>
    <definedName name="RD_hide_forecast">#REF!</definedName>
    <definedName name="RD_hide_plan" localSheetId="1">#REF!</definedName>
    <definedName name="RD_hide_plan">#REF!</definedName>
    <definedName name="REF_REC" localSheetId="1">#REF!</definedName>
    <definedName name="REF_REC">#REF!</definedName>
    <definedName name="REPORT" localSheetId="1">#REF!</definedName>
    <definedName name="REPORT">#REF!</definedName>
    <definedName name="Restructuring_actual_print" localSheetId="1">#REF!</definedName>
    <definedName name="Restructuring_actual_print">#REF!</definedName>
    <definedName name="Restructuring_forecast_print" localSheetId="1">#REF!</definedName>
    <definedName name="Restructuring_forecast_print">#REF!</definedName>
    <definedName name="Restructuring_hide_actual" localSheetId="1">#REF!</definedName>
    <definedName name="Restructuring_hide_actual">#REF!</definedName>
    <definedName name="Restructuring_hide_forecast" localSheetId="1">#REF!</definedName>
    <definedName name="Restructuring_hide_forecast">#REF!</definedName>
    <definedName name="restructuring_hide_plan" localSheetId="1">#REF!</definedName>
    <definedName name="restructuring_hide_plan">#REF!</definedName>
    <definedName name="Sales_Actual_Print" localSheetId="1">#REF!</definedName>
    <definedName name="Sales_Actual_Print">#REF!</definedName>
    <definedName name="Sales_Forecast_Print" localSheetId="1">#REF!</definedName>
    <definedName name="Sales_Forecast_Print">#REF!</definedName>
    <definedName name="Sales_hide_actual" localSheetId="1">#REF!</definedName>
    <definedName name="Sales_hide_actual">#REF!</definedName>
    <definedName name="Sales_hide_forecast" localSheetId="1">#REF!</definedName>
    <definedName name="Sales_hide_forecast">#REF!</definedName>
    <definedName name="sales_hide_plan" localSheetId="1">#REF!</definedName>
    <definedName name="sales_hide_plan">#REF!</definedName>
    <definedName name="Select_Jrnl" localSheetId="1">#REF!</definedName>
    <definedName name="Select_Jrnl">#REF!</definedName>
    <definedName name="Select_Period" localSheetId="1">#REF!</definedName>
    <definedName name="Select_Period">#REF!</definedName>
    <definedName name="Select_Post" localSheetId="1">#REF!</definedName>
    <definedName name="Select_Post">#REF!</definedName>
    <definedName name="Select_User" localSheetId="1">#REF!</definedName>
    <definedName name="Select_User">#REF!</definedName>
    <definedName name="Select_Zero" localSheetId="1">#REF!</definedName>
    <definedName name="Select_Zero">#REF!</definedName>
    <definedName name="Server" localSheetId="1">#REF!</definedName>
    <definedName name="Server">#REF!</definedName>
    <definedName name="SGA_Actual_Print" localSheetId="1">#REF!</definedName>
    <definedName name="SGA_Actual_Print">#REF!</definedName>
    <definedName name="SGA_Forecast_Print" localSheetId="1">#REF!</definedName>
    <definedName name="SGA_Forecast_Print">#REF!</definedName>
    <definedName name="SGA_hide_actual" localSheetId="1">#REF!</definedName>
    <definedName name="SGA_hide_actual">#REF!</definedName>
    <definedName name="SGA_hide_forecast" localSheetId="1">#REF!</definedName>
    <definedName name="SGA_hide_forecast">#REF!</definedName>
    <definedName name="SGA_hide_plan" localSheetId="1">#REF!</definedName>
    <definedName name="SGA_hide_plan">#REF!</definedName>
    <definedName name="ss" localSheetId="1">'[8]Gross Margin %'!#REF!</definedName>
    <definedName name="ss">'[8]Gross Margin %'!#REF!</definedName>
    <definedName name="Status_Entry" localSheetId="1">#REF!</definedName>
    <definedName name="Status_Entry">#REF!</definedName>
    <definedName name="Status_Month" localSheetId="1">#REF!</definedName>
    <definedName name="Status_Month">#REF!</definedName>
    <definedName name="stock_exchange" localSheetId="1">#REF!</definedName>
    <definedName name="stock_exchange">#REF!</definedName>
    <definedName name="stock_option" localSheetId="1">#REF!</definedName>
    <definedName name="stock_option">#REF!</definedName>
    <definedName name="Summary_Actual_Print" localSheetId="1">#REF!</definedName>
    <definedName name="Summary_Actual_Print">#REF!</definedName>
    <definedName name="Summary_Forecast_Print" localSheetId="1">#REF!</definedName>
    <definedName name="Summary_Forecast_Print">#REF!</definedName>
    <definedName name="Summary_hide_actual" localSheetId="1">#REF!</definedName>
    <definedName name="Summary_hide_actual">#REF!</definedName>
    <definedName name="Summary_hide_forecast" localSheetId="1">#REF!</definedName>
    <definedName name="Summary_hide_forecast">#REF!</definedName>
    <definedName name="summary_hide_plan" localSheetId="1">#REF!</definedName>
    <definedName name="summary_hide_plan">#REF!</definedName>
    <definedName name="sxc" localSheetId="1">'[8]Gross Margin %'!#REF!</definedName>
    <definedName name="sxc">'[8]Gross Margin %'!#REF!</definedName>
    <definedName name="TAX_EXPENSE" localSheetId="1">#REF!</definedName>
    <definedName name="TAX_EXPENSE">#REF!</definedName>
    <definedName name="TAXREC" localSheetId="1">#REF!</definedName>
    <definedName name="TAXREC">#REF!</definedName>
    <definedName name="TEST1" localSheetId="1">#REF!</definedName>
    <definedName name="TEST1">#REF!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otal_EBIT" localSheetId="1">#REF!</definedName>
    <definedName name="Total_EBIT">#REF!</definedName>
    <definedName name="TRUE_UP" localSheetId="1">#REF!</definedName>
    <definedName name="TRUE_UP">#REF!</definedName>
    <definedName name="US_DEFERREDS_FOR_AUST" localSheetId="1">#REF!</definedName>
    <definedName name="US_DEFERREDS_FOR_AUST">#REF!</definedName>
    <definedName name="Volumes_Actual_Print" localSheetId="1">#REF!</definedName>
    <definedName name="Volumes_Actual_Print">#REF!</definedName>
    <definedName name="Volumes_Forecast_Print" localSheetId="1">#REF!</definedName>
    <definedName name="Volumes_Forecast_Print">#REF!</definedName>
    <definedName name="Volumes_hide_actual" localSheetId="1">#REF!</definedName>
    <definedName name="Volumes_hide_actual">#REF!</definedName>
    <definedName name="Volumes_hide_forecast" localSheetId="1">#REF!</definedName>
    <definedName name="Volumes_hide_forecast">#REF!</definedName>
    <definedName name="volumes_hide_plan" localSheetId="1">#REF!</definedName>
    <definedName name="volumes_hide_plan">#REF!</definedName>
    <definedName name="x" localSheetId="1">#REF!</definedName>
    <definedName name="x">#REF!</definedName>
    <definedName name="y" localSheetId="1">#REF!</definedName>
    <definedName name="y">#REF!</definedName>
    <definedName name="z" localSheetId="1">#REF!</definedName>
    <definedName name="z">#REF!</definedName>
    <definedName name="Zero_Flag" localSheetId="1">#REF!</definedName>
    <definedName name="Zero_Flag">#REF!</definedName>
  </definedNames>
  <calcPr calcId="191029"/>
  <customWorkbookViews>
    <customWorkbookView name="3 mths June 02" guid="{15F83C4C-9352-11D6-A3CA-00B0D0743F56}" maximized="1" windowWidth="1148" windowHeight="702" tabRatio="937" activeSheetId="10"/>
    <customWorkbookView name="3,6,3,9 - Dec-01" guid="{529DEB77-0456-11D6-BD6A-00105A185DBE}" maximized="1" windowWidth="1020" windowHeight="632" tabRatio="937" activeSheetId="1"/>
    <customWorkbookView name="12,12,3 Jun-01" guid="{B6C0E6C6-754B-11D5-BCE9-00105A185DBE}" maximized="1" windowWidth="1020" windowHeight="632" tabRatio="937" activeSheetId="1"/>
    <customWorkbookView name="3,3,6 - Sep-01" guid="{70798B9F-B8DD-11D5-BD2A-00105A185DBE}" maximized="1" windowWidth="1020" windowHeight="632" tabRatio="937" activeSheetId="1"/>
    <customWorkbookView name="full YEM02 legal" guid="{A7437058-D78C-11D5-BD48-00105A185DBE}" maximized="1" windowWidth="1020" windowHeight="632" tabRatio="937" activeSheetId="1"/>
    <customWorkbookView name="3,3,3,9 - Dec-01" guid="{313BDF97-0132-11D6-BD68-00105A185DBE}" maximized="1" windowWidth="1020" windowHeight="632" tabRatio="937" activeSheetId="1"/>
    <customWorkbookView name="12,12 - Mar-02" guid="{6F1787E6-53AD-11D6-BDBF-00105A185DBE}" maximized="1" windowWidth="1020" windowHeight="632" tabRatio="937" activeSheetId="1"/>
    <customWorkbookView name="3,3,3,3,12 - mar-02" guid="{6F1787E7-53AD-11D6-BDBF-00105A185DBE}" maximized="1" windowWidth="1020" windowHeight="632" tabRatio="937" activeSheetId="1"/>
    <customWorkbookView name="9,3,12 - Mar-02" guid="{41E38F89-53CE-11D6-BDBF-00105A185DBE}" maximized="1" windowWidth="1020" windowHeight="632" tabRatio="937" activeSheetId="11"/>
    <customWorkbookView name="3,6,9 Dec 02" guid="{E4A32CA0-143A-11D7-A445-00B0D0743F56}" maximized="1" windowWidth="1148" windowHeight="700" tabRatio="937" activeSheetId="1"/>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G69" i="44" l="1"/>
  <c r="AG68" i="44"/>
  <c r="AG67" i="44"/>
  <c r="AG64" i="44"/>
  <c r="AG63" i="44"/>
  <c r="AG62" i="44"/>
  <c r="AG61" i="44"/>
  <c r="AG60" i="44"/>
  <c r="AG59" i="44"/>
  <c r="AG58" i="44"/>
  <c r="AG57" i="44"/>
  <c r="AG56" i="44"/>
  <c r="AG53" i="44"/>
  <c r="AG52" i="44"/>
  <c r="AG50" i="44"/>
  <c r="AG49" i="44"/>
  <c r="AG48" i="44"/>
  <c r="AG39" i="44"/>
  <c r="AG38" i="44"/>
  <c r="AG37" i="44"/>
  <c r="AG36" i="44"/>
  <c r="AG35" i="44"/>
  <c r="AG31" i="44"/>
  <c r="AG30" i="44"/>
  <c r="AG29" i="44"/>
  <c r="AG28" i="44"/>
  <c r="AG27" i="44"/>
  <c r="AG26" i="44"/>
  <c r="AG25" i="44"/>
  <c r="AG24" i="44"/>
  <c r="AG23" i="44"/>
  <c r="AG22" i="44"/>
  <c r="AG21" i="44"/>
  <c r="AG20" i="44"/>
  <c r="AG17" i="44"/>
  <c r="AG13" i="44"/>
  <c r="AG12" i="44"/>
  <c r="AG11" i="44"/>
  <c r="AG8" i="44"/>
  <c r="AG7" i="44"/>
  <c r="AG6" i="44"/>
  <c r="AF65" i="44"/>
  <c r="AF54" i="44"/>
  <c r="AF45" i="44"/>
  <c r="AF44" i="44"/>
  <c r="AF32" i="44"/>
  <c r="AF40" i="44" s="1"/>
  <c r="AF42" i="44" s="1"/>
  <c r="AF15" i="44"/>
  <c r="AG14" i="44"/>
  <c r="AE64" i="44" l="1"/>
  <c r="AE54" i="44"/>
  <c r="AE45" i="44"/>
  <c r="AE44" i="44"/>
  <c r="AE39" i="44"/>
  <c r="AE38" i="44"/>
  <c r="AE62" i="44" s="1"/>
  <c r="AE37" i="44"/>
  <c r="AE61" i="44" s="1"/>
  <c r="AE36" i="44"/>
  <c r="AE35" i="44"/>
  <c r="AE32" i="44"/>
  <c r="AE56" i="44" s="1"/>
  <c r="AE15" i="44"/>
  <c r="AG71" i="44"/>
  <c r="AG45" i="44"/>
  <c r="AE63" i="44" l="1"/>
  <c r="AE58" i="44"/>
  <c r="AE65" i="44" s="1"/>
  <c r="AE40" i="44"/>
  <c r="AE42" i="44" s="1"/>
  <c r="AD67" i="44"/>
  <c r="AE67" i="44" l="1"/>
  <c r="AD69" i="44"/>
  <c r="AD68" i="44"/>
  <c r="AE69" i="44" l="1"/>
  <c r="AE68" i="44"/>
  <c r="E69" i="44"/>
  <c r="F69" i="44" s="1"/>
  <c r="G69" i="44" s="1"/>
  <c r="E68" i="44"/>
  <c r="F68" i="44" s="1"/>
  <c r="G68" i="44" s="1"/>
  <c r="E67" i="44"/>
  <c r="F67" i="44" s="1"/>
  <c r="G67" i="44" s="1"/>
  <c r="J69" i="44" l="1"/>
  <c r="K69" i="44" s="1"/>
  <c r="I67" i="44"/>
  <c r="J67" i="44" s="1"/>
  <c r="K67" i="44" l="1"/>
  <c r="I68" i="44"/>
  <c r="J68" i="44" l="1"/>
  <c r="K68" i="44" s="1"/>
  <c r="L69" i="44" l="1"/>
  <c r="M69" i="44" s="1"/>
  <c r="L68" i="44"/>
  <c r="M68" i="44" s="1"/>
  <c r="L67" i="44"/>
  <c r="M67" i="44" s="1"/>
  <c r="O69" i="44"/>
  <c r="P69" i="44" s="1"/>
  <c r="Q69" i="44" s="1"/>
  <c r="R69" i="44" s="1"/>
  <c r="O68" i="44"/>
  <c r="P68" i="44" s="1"/>
  <c r="Q68" i="44" s="1"/>
  <c r="R68" i="44" s="1"/>
  <c r="O67" i="44"/>
  <c r="T69" i="44"/>
  <c r="T68" i="44"/>
  <c r="U68" i="44" s="1"/>
  <c r="T67" i="44"/>
  <c r="Y69" i="44"/>
  <c r="Z69" i="44" s="1"/>
  <c r="Y68" i="44"/>
  <c r="Z68" i="44" s="1"/>
  <c r="Y67" i="44"/>
  <c r="V68" i="44" l="1"/>
  <c r="W68" i="44" s="1"/>
  <c r="AA68" i="44"/>
  <c r="AB68" i="44" s="1"/>
  <c r="U69" i="44"/>
  <c r="V69" i="44" s="1"/>
  <c r="Z67" i="44"/>
  <c r="AA67" i="44" s="1"/>
  <c r="AA69" i="44"/>
  <c r="AB69" i="44" s="1"/>
  <c r="P67" i="44"/>
  <c r="Q67" i="44" s="1"/>
  <c r="R67" i="44" s="1"/>
  <c r="U67" i="44"/>
  <c r="V67" i="44" s="1"/>
  <c r="AD64" i="44"/>
  <c r="AD54" i="44"/>
  <c r="AD45" i="44"/>
  <c r="AD44" i="44"/>
  <c r="AD39" i="44"/>
  <c r="AD38" i="44"/>
  <c r="AD62" i="44" s="1"/>
  <c r="AD37" i="44"/>
  <c r="AD36" i="44"/>
  <c r="AD35" i="44"/>
  <c r="AD32" i="44"/>
  <c r="AD15" i="44"/>
  <c r="AG44" i="44"/>
  <c r="AD63" i="44" l="1"/>
  <c r="AD40" i="44"/>
  <c r="AD42" i="44" s="1"/>
  <c r="AD58" i="44"/>
  <c r="AB67" i="44"/>
  <c r="AG54" i="44"/>
  <c r="AG46" i="44"/>
  <c r="AG15" i="44"/>
  <c r="AG32" i="44"/>
  <c r="AD56" i="44"/>
  <c r="W67" i="44"/>
  <c r="W69" i="44"/>
  <c r="AD61" i="44"/>
  <c r="R49" i="44"/>
  <c r="AD65" i="44" l="1"/>
  <c r="AC48" i="44"/>
  <c r="AC64" i="44"/>
  <c r="AC54" i="44"/>
  <c r="AC46" i="44"/>
  <c r="AC45" i="44"/>
  <c r="AC44" i="44"/>
  <c r="AC38" i="44"/>
  <c r="AC37" i="44"/>
  <c r="AC36" i="44"/>
  <c r="AC35" i="44"/>
  <c r="AC32" i="44"/>
  <c r="AC15" i="44"/>
  <c r="AC58" i="44" l="1"/>
  <c r="AC62" i="44"/>
  <c r="AC56" i="44"/>
  <c r="AC40" i="44"/>
  <c r="AC42" i="44" s="1"/>
  <c r="L65" i="44"/>
  <c r="K65" i="44"/>
  <c r="J65" i="44"/>
  <c r="I65" i="44"/>
  <c r="M60" i="44"/>
  <c r="M65" i="44" s="1"/>
  <c r="R60" i="44"/>
  <c r="AG40" i="44" l="1"/>
  <c r="AG42" i="44" s="1"/>
  <c r="AC65" i="44"/>
  <c r="AG65" i="44"/>
  <c r="AB49" i="44"/>
  <c r="AA54" i="44"/>
  <c r="AA64" i="44" l="1"/>
  <c r="AA46" i="44"/>
  <c r="AA45" i="44"/>
  <c r="AA44" i="44"/>
  <c r="AA39" i="44"/>
  <c r="AA38" i="44"/>
  <c r="AA62" i="44" s="1"/>
  <c r="AA37" i="44"/>
  <c r="AA36" i="44"/>
  <c r="AA35" i="44"/>
  <c r="AA32" i="44"/>
  <c r="AA56" i="44" s="1"/>
  <c r="AA15" i="44"/>
  <c r="AB71" i="44"/>
  <c r="AB59" i="44"/>
  <c r="AB53" i="44"/>
  <c r="AB52" i="44"/>
  <c r="AB50" i="44"/>
  <c r="AB48" i="44"/>
  <c r="AB31" i="44"/>
  <c r="AB30" i="44"/>
  <c r="AB29" i="44"/>
  <c r="AB28" i="44"/>
  <c r="AB21" i="44"/>
  <c r="AB22" i="44"/>
  <c r="AB23" i="44"/>
  <c r="AB24" i="44"/>
  <c r="AB25" i="44"/>
  <c r="AB26" i="44"/>
  <c r="AB20" i="44"/>
  <c r="AB17" i="44"/>
  <c r="AB14" i="44"/>
  <c r="AB13" i="44"/>
  <c r="AB12" i="44"/>
  <c r="AB11" i="44"/>
  <c r="AB8" i="44"/>
  <c r="AB7" i="44"/>
  <c r="AA58" i="44" l="1"/>
  <c r="AA61" i="44"/>
  <c r="AA63" i="44"/>
  <c r="AA40" i="44"/>
  <c r="AA42" i="44" s="1"/>
  <c r="AA65" i="44" l="1"/>
  <c r="Y64" i="44" l="1"/>
  <c r="Y54" i="44"/>
  <c r="Y46" i="44"/>
  <c r="Y45" i="44"/>
  <c r="Y44" i="44"/>
  <c r="Y39" i="44"/>
  <c r="Y38" i="44"/>
  <c r="Y62" i="44" s="1"/>
  <c r="Y37" i="44"/>
  <c r="Y61" i="44" s="1"/>
  <c r="Y36" i="44"/>
  <c r="Y35" i="44"/>
  <c r="Y32" i="44"/>
  <c r="Y15" i="44"/>
  <c r="Y63" i="44" l="1"/>
  <c r="Y58" i="44"/>
  <c r="Y40" i="44"/>
  <c r="Y42" i="44" s="1"/>
  <c r="Y56" i="44"/>
  <c r="Z64" i="44"/>
  <c r="Z54" i="44"/>
  <c r="Z46" i="44"/>
  <c r="Z45" i="44"/>
  <c r="Z44" i="44"/>
  <c r="Z39" i="44"/>
  <c r="Z63" i="44" s="1"/>
  <c r="Z38" i="44"/>
  <c r="Z62" i="44" s="1"/>
  <c r="Z37" i="44"/>
  <c r="Z36" i="44"/>
  <c r="Z35" i="44"/>
  <c r="Z32" i="44"/>
  <c r="Z56" i="44" s="1"/>
  <c r="Z15" i="44"/>
  <c r="AB39" i="44" l="1"/>
  <c r="AB63" i="44"/>
  <c r="Y65" i="44"/>
  <c r="AB54" i="44"/>
  <c r="Z61" i="44"/>
  <c r="AB61" i="44" s="1"/>
  <c r="Z58" i="44"/>
  <c r="AB46" i="44"/>
  <c r="AB32" i="44"/>
  <c r="AB45" i="44"/>
  <c r="AB15" i="44"/>
  <c r="AB44" i="44"/>
  <c r="Z40" i="44"/>
  <c r="Z42" i="44" s="1"/>
  <c r="X38" i="44"/>
  <c r="AB38" i="44" s="1"/>
  <c r="B38" i="44"/>
  <c r="B62" i="44" s="1"/>
  <c r="S38" i="44"/>
  <c r="T38" i="44"/>
  <c r="U38" i="44"/>
  <c r="V38" i="44"/>
  <c r="V62" i="44" s="1"/>
  <c r="W62" i="44" s="1"/>
  <c r="W26" i="44"/>
  <c r="X62" i="44" l="1"/>
  <c r="AB62" i="44" s="1"/>
  <c r="Z65" i="44"/>
  <c r="W38" i="44"/>
  <c r="X64" i="44"/>
  <c r="AB64" i="44" s="1"/>
  <c r="X54" i="44"/>
  <c r="X45" i="44"/>
  <c r="X44" i="44"/>
  <c r="X37" i="44"/>
  <c r="AB37" i="44" s="1"/>
  <c r="X36" i="44"/>
  <c r="AB36" i="44" s="1"/>
  <c r="X35" i="44"/>
  <c r="AB35" i="44" s="1"/>
  <c r="X32" i="44"/>
  <c r="X56" i="44" s="1"/>
  <c r="AB56" i="44" s="1"/>
  <c r="X15" i="44"/>
  <c r="AB40" i="44" l="1"/>
  <c r="AB42" i="44" s="1"/>
  <c r="X58" i="44"/>
  <c r="AB58" i="44" s="1"/>
  <c r="X40" i="44"/>
  <c r="X42" i="44" s="1"/>
  <c r="X46" i="44"/>
  <c r="X65" i="44" l="1"/>
  <c r="AB65" i="44"/>
  <c r="V39" i="44"/>
  <c r="V64" i="44" l="1"/>
  <c r="V63" i="44"/>
  <c r="W63" i="44" s="1"/>
  <c r="V44" i="44"/>
  <c r="V45" i="44"/>
  <c r="V46" i="44"/>
  <c r="V54" i="44"/>
  <c r="V35" i="44"/>
  <c r="V36" i="44"/>
  <c r="V37" i="44"/>
  <c r="V61" i="44" s="1"/>
  <c r="V32" i="44"/>
  <c r="V56" i="44" s="1"/>
  <c r="W56" i="44" s="1"/>
  <c r="V15" i="44"/>
  <c r="W71" i="44"/>
  <c r="W59" i="44"/>
  <c r="W53" i="44"/>
  <c r="W52" i="44"/>
  <c r="W50" i="44"/>
  <c r="W48" i="44"/>
  <c r="W39" i="44"/>
  <c r="W31" i="44"/>
  <c r="W30" i="44"/>
  <c r="W29" i="44"/>
  <c r="W28" i="44"/>
  <c r="W25" i="44"/>
  <c r="W24" i="44"/>
  <c r="W23" i="44"/>
  <c r="W22" i="44"/>
  <c r="W21" i="44"/>
  <c r="W20" i="44"/>
  <c r="W17" i="44"/>
  <c r="W14" i="44"/>
  <c r="W12" i="44"/>
  <c r="W11" i="44"/>
  <c r="W8" i="44"/>
  <c r="W7" i="44"/>
  <c r="W6" i="44"/>
  <c r="V58" i="44" l="1"/>
  <c r="V65" i="44" s="1"/>
  <c r="W61" i="44"/>
  <c r="V40" i="44"/>
  <c r="V42" i="44" s="1"/>
  <c r="U45" i="44"/>
  <c r="U44" i="44"/>
  <c r="U46" i="44"/>
  <c r="U37" i="44"/>
  <c r="U36" i="44"/>
  <c r="U35" i="44"/>
  <c r="U64" i="44"/>
  <c r="U54" i="44"/>
  <c r="U32" i="44"/>
  <c r="U15" i="44"/>
  <c r="U58" i="44" l="1"/>
  <c r="U65" i="44" s="1"/>
  <c r="U40" i="44"/>
  <c r="U42" i="44" s="1"/>
  <c r="T64" i="44"/>
  <c r="W45" i="44"/>
  <c r="W44" i="44"/>
  <c r="T37" i="44"/>
  <c r="T36" i="44"/>
  <c r="T35" i="44"/>
  <c r="T58" i="44" l="1"/>
  <c r="T65" i="44" s="1"/>
  <c r="T54" i="44"/>
  <c r="T32" i="44"/>
  <c r="T40" i="44" s="1"/>
  <c r="T15" i="44"/>
  <c r="T42" i="44" l="1"/>
  <c r="W54" i="44"/>
  <c r="W32" i="44"/>
  <c r="S64" i="44"/>
  <c r="W64" i="44" s="1"/>
  <c r="S13" i="44"/>
  <c r="S46" i="44" s="1"/>
  <c r="S54" i="44"/>
  <c r="S45" i="44"/>
  <c r="S44" i="44"/>
  <c r="S37" i="44"/>
  <c r="W37" i="44" s="1"/>
  <c r="S36" i="44"/>
  <c r="W36" i="44" s="1"/>
  <c r="S35" i="44"/>
  <c r="W35" i="44" s="1"/>
  <c r="S32" i="44"/>
  <c r="W49" i="44" l="1"/>
  <c r="S15" i="44"/>
  <c r="W13" i="44"/>
  <c r="W15" i="44" s="1"/>
  <c r="W40" i="44"/>
  <c r="S40" i="44"/>
  <c r="S58" i="44"/>
  <c r="W58" i="44" s="1"/>
  <c r="Q58" i="44"/>
  <c r="Q65" i="44" s="1"/>
  <c r="Q46" i="44"/>
  <c r="Q45" i="44"/>
  <c r="Q44" i="44"/>
  <c r="Q54" i="44"/>
  <c r="Q15" i="44"/>
  <c r="Q32" i="44"/>
  <c r="Q40" i="44" s="1"/>
  <c r="R6" i="44"/>
  <c r="S42" i="44" l="1"/>
  <c r="W42" i="44"/>
  <c r="Q42" i="44"/>
  <c r="W46" i="44"/>
  <c r="W65" i="44"/>
  <c r="S65" i="44"/>
  <c r="R71" i="44"/>
  <c r="R59" i="44"/>
  <c r="R56" i="44"/>
  <c r="R53" i="44"/>
  <c r="R52" i="44"/>
  <c r="R50" i="44"/>
  <c r="R31" i="44"/>
  <c r="R30" i="44"/>
  <c r="R29" i="44"/>
  <c r="R28" i="44"/>
  <c r="R25" i="44"/>
  <c r="R24" i="44"/>
  <c r="R23" i="44"/>
  <c r="R22" i="44"/>
  <c r="R21" i="44"/>
  <c r="R20" i="44"/>
  <c r="R17" i="44"/>
  <c r="R14" i="44"/>
  <c r="R13" i="44"/>
  <c r="R12" i="44"/>
  <c r="R11" i="44"/>
  <c r="R8" i="44"/>
  <c r="R7" i="44"/>
  <c r="P64" i="44" l="1"/>
  <c r="P54" i="44"/>
  <c r="P48" i="44"/>
  <c r="P46" i="44"/>
  <c r="P45" i="44"/>
  <c r="P44" i="44"/>
  <c r="P15" i="44"/>
  <c r="P39" i="44"/>
  <c r="P63" i="44" s="1"/>
  <c r="O39" i="44"/>
  <c r="P36" i="44"/>
  <c r="P35" i="44"/>
  <c r="P32" i="44"/>
  <c r="P58" i="44" l="1"/>
  <c r="P65" i="44" s="1"/>
  <c r="R39" i="44"/>
  <c r="P40" i="44"/>
  <c r="P42" i="44" s="1"/>
  <c r="O63" i="44" l="1"/>
  <c r="R63" i="44" s="1"/>
  <c r="O64" i="44"/>
  <c r="R64" i="44" s="1"/>
  <c r="O48" i="44"/>
  <c r="R48" i="44" s="1"/>
  <c r="O36" i="44"/>
  <c r="O35" i="44"/>
  <c r="O58" i="44" l="1"/>
  <c r="O54" i="44"/>
  <c r="O46" i="44"/>
  <c r="O45" i="44"/>
  <c r="O44" i="44"/>
  <c r="O32" i="44"/>
  <c r="O15" i="44"/>
  <c r="O40" i="44" l="1"/>
  <c r="O42" i="44" s="1"/>
  <c r="O65" i="44"/>
  <c r="R45" i="44"/>
  <c r="R44" i="44"/>
  <c r="R54" i="44"/>
  <c r="R46" i="44"/>
  <c r="N46" i="44"/>
  <c r="N45" i="44"/>
  <c r="N44" i="44"/>
  <c r="N36" i="44" l="1"/>
  <c r="R36" i="44" s="1"/>
  <c r="N35" i="44"/>
  <c r="R35" i="44" s="1"/>
  <c r="N54" i="44"/>
  <c r="N32" i="44"/>
  <c r="R32" i="44" s="1"/>
  <c r="N15" i="44"/>
  <c r="R15" i="44" s="1"/>
  <c r="R40" i="44" l="1"/>
  <c r="R42" i="44" s="1"/>
  <c r="N58" i="44"/>
  <c r="R58" i="44" s="1"/>
  <c r="N40" i="44"/>
  <c r="N42" i="44" s="1"/>
  <c r="M28" i="44"/>
  <c r="R65" i="44" l="1"/>
  <c r="N65" i="44"/>
  <c r="B13" i="44"/>
  <c r="B22" i="44" s="1"/>
  <c r="B12" i="44"/>
  <c r="B21" i="44" s="1"/>
  <c r="AB6" i="44"/>
</calcChain>
</file>

<file path=xl/sharedStrings.xml><?xml version="1.0" encoding="utf-8"?>
<sst xmlns="http://schemas.openxmlformats.org/spreadsheetml/2006/main" count="118" uniqueCount="91">
  <si>
    <t>Gross profit</t>
  </si>
  <si>
    <t>EBIT</t>
  </si>
  <si>
    <t>Asbestos adjustments</t>
  </si>
  <si>
    <t>Total Net sales</t>
  </si>
  <si>
    <t>Income tax (expense) benefit</t>
  </si>
  <si>
    <t>Volume (mmsf)</t>
  </si>
  <si>
    <t>Net Sales</t>
  </si>
  <si>
    <t>Research and Development</t>
  </si>
  <si>
    <t>General Corporate:</t>
  </si>
  <si>
    <t>General corporate costs</t>
  </si>
  <si>
    <t>AICF SG&amp;A expenses</t>
  </si>
  <si>
    <t>Total EBIT</t>
  </si>
  <si>
    <t>Adjusted for legacy and other costs:</t>
  </si>
  <si>
    <t>Adjusted EBIT</t>
  </si>
  <si>
    <t>Adjusted for:</t>
  </si>
  <si>
    <t>Notes</t>
  </si>
  <si>
    <t>Notes:</t>
  </si>
  <si>
    <t>Adjusted EBIT Margin</t>
  </si>
  <si>
    <t>Dividends paid per share</t>
  </si>
  <si>
    <t xml:space="preserve"> -   </t>
  </si>
  <si>
    <t>Q1 FY2017</t>
  </si>
  <si>
    <t>North America Fiber Cement</t>
  </si>
  <si>
    <t>Other Businesses</t>
  </si>
  <si>
    <t>Q2 FY 2017</t>
  </si>
  <si>
    <t>Q3 FY 2017</t>
  </si>
  <si>
    <t>Q4 FY 2017</t>
  </si>
  <si>
    <t xml:space="preserve">FY2017                                                                                                                                                              </t>
  </si>
  <si>
    <t>FY2018</t>
  </si>
  <si>
    <t>Q1 FY2018</t>
  </si>
  <si>
    <t>Q2 FY 2018</t>
  </si>
  <si>
    <t>Q3 FY 2018</t>
  </si>
  <si>
    <t>Q4 FY 2018</t>
  </si>
  <si>
    <t>Asbestos, loss on early debt extinguishment and other tax adjustments</t>
  </si>
  <si>
    <t>Fermacell acquisition costs</t>
  </si>
  <si>
    <t>Asia Pacific Fiber Cement</t>
  </si>
  <si>
    <t>Europe Building Products</t>
  </si>
  <si>
    <t>Adjusted EBIT Margin - North America Fiber Cement</t>
  </si>
  <si>
    <t>Adjusted EBIT Margin - Asia Pacific Fiber Cement</t>
  </si>
  <si>
    <t>FY17</t>
  </si>
  <si>
    <t>FY18</t>
  </si>
  <si>
    <t>US$ Millions, except per share data</t>
  </si>
  <si>
    <t>FY2019</t>
  </si>
  <si>
    <t>Q1 FY2019</t>
  </si>
  <si>
    <t>Q2 FY2019</t>
  </si>
  <si>
    <t>FY19</t>
  </si>
  <si>
    <t>As of 30 June 2018,  the Company changed its reportable operating segments. Previously, the Company maintained four operating segments: (i) North America Fiber Cement; (ii) International Fiber Cement; (iii) Other Businesses; and (iv) Research and Development. Beginning in the first quarter of fiscal year 2019, the Company replaced the International Fiber Cement segment with two new segments: (i) Asia Pacific Fiber Cement ; and (ii) Europe Building Products. There were no changes to the North America Fiber Cement; Other Businesses; and Research and Development segments. The Company has revised its historical segment information to be consistent with the current reportable segment structure. The change in reportable segments had no effect on the Company's financial position, results of operations or cash flows</t>
  </si>
  <si>
    <t>Q3 FY2019</t>
  </si>
  <si>
    <t>FY19 includes Fermacell transaction and integration costs, as well as, an inventory fair value adjustment resulting from acquisition accounting adjustments in Q1 FY19</t>
  </si>
  <si>
    <t>Q4 FY2019</t>
  </si>
  <si>
    <t>FY2020</t>
  </si>
  <si>
    <t>Q1 FY2020</t>
  </si>
  <si>
    <t>Q2 FY2020</t>
  </si>
  <si>
    <t>FY20</t>
  </si>
  <si>
    <t>Other (expense) income</t>
  </si>
  <si>
    <t>AICF interest expense (income)</t>
  </si>
  <si>
    <t>Net interest expense</t>
  </si>
  <si>
    <t>Q3 FY2020</t>
  </si>
  <si>
    <t>Q4 FY2020</t>
  </si>
  <si>
    <t>Asset impairment charges and product line discontinuation expenses</t>
  </si>
  <si>
    <t>FY20 excludes asset impairment charges and includes Fermacell integration costs</t>
  </si>
  <si>
    <t>Adjusted EBIT Margin - Europe Building Products</t>
  </si>
  <si>
    <t>FY2021</t>
  </si>
  <si>
    <t>Q1 FY2021</t>
  </si>
  <si>
    <t>Restructuring expenses</t>
  </si>
  <si>
    <t>Excludes restructuring expenses in FY21</t>
  </si>
  <si>
    <t>Adjusted Income tax expense</t>
  </si>
  <si>
    <t>Excludes asset impairment charges in FY19</t>
  </si>
  <si>
    <t>The Other Businesses segment ceased to be an operating and reportable segment effective 31 March
2020 due to the Company's completion of its exit of its non-fiber cement manufacturing and sales
activities in North America, including fiberglass windows.</t>
  </si>
  <si>
    <t>Excludes asset impairment charges and product line discontinuation expenses in FY19 through FY20 and restructuring expenses in FY21</t>
  </si>
  <si>
    <t>Q2 FY2021</t>
  </si>
  <si>
    <t>FY21</t>
  </si>
  <si>
    <t>Q3 FY2021</t>
  </si>
  <si>
    <t>Q4 FY2021</t>
  </si>
  <si>
    <t>Loss on early extinguishment of debt</t>
  </si>
  <si>
    <t>Loss on early debt extinguishment</t>
  </si>
  <si>
    <t>Excludes asset impairment charges in FY20 and restructuring expenses in FY21</t>
  </si>
  <si>
    <t>Excludes asbestos adjustments, AICF SG&amp;A expenses, Fermacell acquisition costs (FY18), asset impairment charges and product line discontinuation (FY19 and FY20) and restructuring expenses (FY21)</t>
  </si>
  <si>
    <t>Excludes asbestos adjustments, AICF SG&amp;A expenses, AICF interest income, tax benefit related to asbestos, Fermacell acquisition costs (FY18), loss on early debt extinguishment (FY18 and FY19), asset impairment charges and product line discontinuation expenses (FY19 and FY20), restructuring expenses (FY21) and other tax adjustments</t>
  </si>
  <si>
    <t>As the Company acquired the Fermacell business in Q1 FY19, total consolidated results do not include any results related to the Fermacell business in FY17 and FY18</t>
  </si>
  <si>
    <t>FY2022</t>
  </si>
  <si>
    <t>Q1 FY2022</t>
  </si>
  <si>
    <t>Asbestos related expenses and adjustments</t>
  </si>
  <si>
    <t>Adjusted net income</t>
  </si>
  <si>
    <t>Q2 FY2022</t>
  </si>
  <si>
    <t>FY22</t>
  </si>
  <si>
    <t>Net cash provided by (used in) operating activities</t>
  </si>
  <si>
    <t>Net cash (used in) provided by investing activities</t>
  </si>
  <si>
    <t>Net cash (used in) provided by financing activities</t>
  </si>
  <si>
    <t>Q3 FY 2022</t>
  </si>
  <si>
    <t>Net income</t>
  </si>
  <si>
    <t>Q4 FY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</si>
</sst>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42" formatCode="_(&quot;$&quot;* #,##0_);_(&quot;$&quot;* \(#,##0\);_(&quot;$&quot;* &quot;-&quot;_);_(@_)"/>
    <numFmt numFmtId="44" formatCode="_(&quot;$&quot;* #,##0.00_);_(&quot;$&quot;* \(#,##0.00\);_(&quot;$&quot;* &quot;-&quot;??_);_(@_)"/>
    <numFmt numFmtId="43" formatCode="_(* #,##0.00_);_(* \(#,##0.00\);_(* &quot;-&quot;??_);_(@_)"/>
    <numFmt numFmtId="164" formatCode="#,##0_);\ \(#,##0\);\ &quot;-&quot;_);_(@_)"/>
    <numFmt numFmtId="165" formatCode="mm/yy"/>
    <numFmt numFmtId="166" formatCode="0.0%"/>
    <numFmt numFmtId="167" formatCode="#,##0_);\(#,##0\);&quot;-&quot;_);@_)"/>
    <numFmt numFmtId="168" formatCode="&quot;£ &quot;#,##0_);&quot;£ &quot;\(#,##0\);&quot;-&quot;_);_(@_)"/>
    <numFmt numFmtId="169" formatCode="&quot;A$ &quot;#,##0_);&quot;A$ &quot;\(#,##0\);&quot;-&quot;_);_(@_)"/>
    <numFmt numFmtId="170" formatCode="_(&quot;$&quot;\ #,##0.00_);_(&quot;$&quot;\ \(#,##0.00\);\ &quot;-&quot;_);_(@_)"/>
    <numFmt numFmtId="171" formatCode="&quot;DFL &quot;#,##0_);&quot;DFL &quot;\(#,##0\);&quot;-&quot;_);_(@_)"/>
    <numFmt numFmtId="172" formatCode="&quot;FF &quot;#,##0_);&quot;FF &quot;\(#,##0\);&quot;-&quot;_);_(@_)"/>
    <numFmt numFmtId="173" formatCode="&quot;ITL &quot;#,##0_);&quot;ITL &quot;\(#,##0\);&quot;-&quot;_);_(@_)"/>
    <numFmt numFmtId="174" formatCode="&quot;Ptas &quot;#,##0_);&quot;Ptas &quot;\(#,##0\);&quot;-&quot;_);_(@_)"/>
    <numFmt numFmtId="175" formatCode="#,##0.0_);\(#,##0.0\);&quot;-&quot;_);@_)"/>
    <numFmt numFmtId="176" formatCode="&quot;PHP&quot;#,##0.0_);&quot;PHP&quot;\(#,##0.0\);&quot;-&quot;_);_(@_)"/>
    <numFmt numFmtId="177" formatCode="&quot;US$&quot;#,##0_);&quot;US$&quot;\(#,##0\);&quot;-&quot;_);_(@_)"/>
    <numFmt numFmtId="178" formatCode="&quot;NZ$&quot;#,##0_);&quot;NZ$&quot;\(#,##0\);&quot;-&quot;_);_(@_)"/>
    <numFmt numFmtId="179" formatCode="#,##0.0_);\ \(#,##0.0\);\ &quot;-&quot;_);_(@_)"/>
    <numFmt numFmtId="180" formatCode="#,##0.0_);\(#,##0.0\)"/>
    <numFmt numFmtId="181" formatCode="_([$€-2]* #,##0.00_);_([$€-2]* \(#,##0.00\);_([$€-2]* &quot;-&quot;??_)"/>
    <numFmt numFmtId="182" formatCode="0.000"/>
    <numFmt numFmtId="183" formatCode="#,##0_);\(#,##0\);&quot;-&quot;_)"/>
    <numFmt numFmtId="184" formatCode="0.00_)"/>
    <numFmt numFmtId="185" formatCode="_(* #,##0.0_);_(* \(#,##0.00\);_(* &quot;-&quot;??_);_(@_)"/>
    <numFmt numFmtId="186" formatCode="General_)"/>
    <numFmt numFmtId="187" formatCode="&quot;fl&quot;#,##0_);\(&quot;fl&quot;#,##0\)"/>
    <numFmt numFmtId="188" formatCode="&quot;fl&quot;#,##0_);[Red]\(&quot;fl&quot;#,##0\)"/>
    <numFmt numFmtId="189" formatCode="&quot;fl&quot;#,##0.00_);\(&quot;fl&quot;#,##0.00\)"/>
    <numFmt numFmtId="190" formatCode="&quot;fl&quot;#,##0.00_);[Red]\(&quot;fl&quot;#,##0.00\)"/>
    <numFmt numFmtId="191" formatCode="_ * #,##0.00_)_£_ ;_ * \(#,##0.00\)_£_ ;_ * &quot;-&quot;??_)_£_ ;_ @_ "/>
    <numFmt numFmtId="192" formatCode="_-* #,##0.00\ _F_-;\-* #,##0.00\ _F_-;_-* &quot;-&quot;??\ _F_-;_-@_-"/>
    <numFmt numFmtId="193" formatCode="_(&quot;$&quot;* #,##0.0_);_(&quot;$&quot;* \(#,##0.0\);_(&quot;$&quot;* &quot;-&quot;?_);_(@_)"/>
    <numFmt numFmtId="194" formatCode="_(* #,##0.0_);_(* \(#,##0.0\);_(* &quot;-&quot;??_);_(@_)"/>
    <numFmt numFmtId="195" formatCode="#,##0.00_);\(#,##0.00\);&quot;-&quot;_);@_)"/>
    <numFmt numFmtId="196" formatCode="#,##0.000_);\(#,##0.000\);&quot;-&quot;_);@_)"/>
    <numFmt numFmtId="197" formatCode="#,##0.0_);[Red]\(#,##0.0\)"/>
  </numFmts>
  <fonts count="19">
    <font>
      <sz val="11"/>
      <name val="Arial"/>
      <family val="2"/>
    </font>
    <font>
      <sz val="11"/>
      <color theme="1"/>
      <name val="Calibri"/>
      <family val="2"/>
      <scheme val="minor"/>
    </font>
    <font>
      <sz val="11"/>
      <color theme="1"/>
      <name val="Calibri"/>
      <family val="2"/>
      <scheme val="minor"/>
    </font>
    <font>
      <sz val="10"/>
      <name val="Helv"/>
    </font>
    <font>
      <sz val="10"/>
      <color indexed="8"/>
      <name val="Arial"/>
      <family val="2"/>
    </font>
    <font>
      <sz val="11"/>
      <name val="Arial"/>
      <family val="2"/>
    </font>
    <font>
      <sz val="10"/>
      <name val="Arial"/>
      <family val="2"/>
    </font>
    <font>
      <b/>
      <sz val="10"/>
      <name val="Arial"/>
      <family val="2"/>
    </font>
    <font>
      <b/>
      <sz val="11"/>
      <name val="Arial"/>
      <family val="2"/>
    </font>
    <font>
      <sz val="8"/>
      <name val="Arial"/>
      <family val="2"/>
    </font>
    <font>
      <i/>
      <sz val="8"/>
      <name val="Arial"/>
      <family val="2"/>
    </font>
    <font>
      <sz val="9"/>
      <name val="Times New Roman"/>
      <family val="1"/>
    </font>
    <font>
      <sz val="10"/>
      <name val="MS Sans Serif"/>
      <family val="2"/>
    </font>
    <font>
      <b/>
      <sz val="12"/>
      <name val="Arial"/>
      <family val="2"/>
    </font>
    <font>
      <b/>
      <i/>
      <sz val="16"/>
      <name val="Helv"/>
    </font>
    <font>
      <sz val="10"/>
      <name val="Palatino"/>
      <family val="1"/>
    </font>
    <font>
      <b/>
      <i/>
      <sz val="10"/>
      <color indexed="8"/>
      <name val="Arial"/>
      <family val="2"/>
    </font>
    <font>
      <b/>
      <sz val="10"/>
      <color indexed="9"/>
      <name val="Arial"/>
      <family val="2"/>
    </font>
    <font>
      <b/>
      <sz val="10"/>
      <color indexed="12"/>
      <name val="Arial"/>
      <family val="2"/>
    </font>
  </fonts>
  <fills count="8">
    <fill>
      <patternFill patternType="none"/>
    </fill>
    <fill>
      <patternFill patternType="gray125"/>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s>
  <cellStyleXfs count="213">
    <xf numFmtId="167" fontId="0" fillId="0" borderId="0">
      <protection locked="0"/>
    </xf>
    <xf numFmtId="42" fontId="6" fillId="0" borderId="0" applyFont="0" applyFill="0" applyBorder="0" applyAlignment="0" applyProtection="0"/>
    <xf numFmtId="44"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xf numFmtId="168" fontId="3" fillId="0" borderId="1" applyFont="0" applyFill="0" applyBorder="0" applyAlignment="0" applyProtection="0"/>
    <xf numFmtId="169" fontId="3" fillId="0" borderId="1" applyFont="0" applyFill="0" applyBorder="0" applyAlignment="0" applyProtection="0"/>
    <xf numFmtId="185" fontId="11" fillId="0" borderId="0" applyFill="0" applyBorder="0" applyAlignment="0"/>
    <xf numFmtId="186" fontId="11" fillId="0" borderId="0" applyFill="0" applyBorder="0" applyAlignment="0"/>
    <xf numFmtId="182" fontId="11" fillId="0" borderId="0" applyFill="0" applyBorder="0" applyAlignment="0"/>
    <xf numFmtId="187" fontId="11" fillId="0" borderId="0" applyFill="0" applyBorder="0" applyAlignment="0"/>
    <xf numFmtId="188"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64" fontId="3" fillId="0" borderId="0" applyFont="0" applyFill="0" applyBorder="0" applyAlignment="0" applyProtection="0"/>
    <xf numFmtId="185" fontId="11" fillId="0" borderId="0" applyFont="0" applyFill="0" applyBorder="0" applyAlignment="0" applyProtection="0"/>
    <xf numFmtId="170" fontId="3" fillId="0" borderId="0" applyFont="0" applyFill="0" applyBorder="0" applyAlignment="0" applyProtection="0"/>
    <xf numFmtId="186" fontId="11" fillId="0" borderId="0" applyFont="0" applyFill="0" applyBorder="0" applyAlignment="0" applyProtection="0"/>
    <xf numFmtId="14" fontId="4" fillId="0" borderId="0" applyFill="0" applyBorder="0" applyAlignment="0"/>
    <xf numFmtId="14" fontId="3" fillId="0" borderId="0" applyFont="0" applyFill="0" applyBorder="0" applyAlignment="0" applyProtection="0"/>
    <xf numFmtId="38" fontId="12" fillId="0" borderId="2">
      <alignment vertical="center"/>
    </xf>
    <xf numFmtId="171" fontId="3" fillId="0" borderId="1" applyFont="0" applyFill="0" applyBorder="0" applyAlignment="0" applyProtection="0"/>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81" fontId="5" fillId="0" borderId="0" applyFont="0" applyFill="0" applyBorder="0" applyAlignment="0" applyProtection="0">
      <protection locked="0"/>
    </xf>
    <xf numFmtId="172" fontId="3" fillId="0" borderId="1" applyFont="0" applyFill="0" applyBorder="0" applyAlignment="0" applyProtection="0"/>
    <xf numFmtId="38" fontId="9" fillId="3" borderId="0" applyNumberFormat="0" applyBorder="0" applyAlignment="0" applyProtection="0"/>
    <xf numFmtId="0" fontId="13" fillId="0" borderId="3" applyNumberFormat="0" applyAlignment="0" applyProtection="0">
      <alignment horizontal="left" vertical="center"/>
    </xf>
    <xf numFmtId="0" fontId="13" fillId="0" borderId="4">
      <alignment horizontal="left" vertical="center"/>
    </xf>
    <xf numFmtId="10" fontId="9" fillId="4" borderId="1" applyNumberFormat="0" applyBorder="0" applyAlignment="0" applyProtection="0"/>
    <xf numFmtId="173" fontId="3" fillId="0" borderId="1" applyFont="0" applyFill="0" applyBorder="0" applyAlignment="0" applyProtection="0"/>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65" fontId="3" fillId="0" borderId="0" applyFont="0" applyFill="0" applyBorder="0" applyAlignment="0" applyProtection="0"/>
    <xf numFmtId="184" fontId="14" fillId="0" borderId="0"/>
    <xf numFmtId="183" fontId="15" fillId="0" borderId="0"/>
    <xf numFmtId="178" fontId="5" fillId="0" borderId="5" applyFont="0" applyFill="0" applyBorder="0" applyAlignment="0" applyProtection="0">
      <protection locked="0"/>
    </xf>
    <xf numFmtId="0" fontId="4" fillId="2" borderId="0">
      <alignment horizontal="right"/>
    </xf>
    <xf numFmtId="0" fontId="16" fillId="5" borderId="0"/>
    <xf numFmtId="0" fontId="17" fillId="6" borderId="0"/>
    <xf numFmtId="0" fontId="18" fillId="2" borderId="0">
      <alignment horizontal="centerContinuous"/>
    </xf>
    <xf numFmtId="166" fontId="3" fillId="0" borderId="0" applyFont="0" applyFill="0" applyBorder="0" applyAlignment="0" applyProtection="0"/>
    <xf numFmtId="188" fontId="11" fillId="0" borderId="0" applyFont="0" applyFill="0" applyBorder="0" applyAlignment="0" applyProtection="0"/>
    <xf numFmtId="192" fontId="6" fillId="0" borderId="0" applyFont="0" applyFill="0" applyBorder="0" applyAlignment="0" applyProtection="0"/>
    <xf numFmtId="10" fontId="6" fillId="0" borderId="0" applyFont="0" applyFill="0" applyBorder="0" applyAlignment="0" applyProtection="0"/>
    <xf numFmtId="176" fontId="5" fillId="0" borderId="5" applyFont="0" applyFill="0" applyBorder="0" applyAlignment="0" applyProtection="0">
      <protection locked="0"/>
    </xf>
    <xf numFmtId="185" fontId="11" fillId="0" borderId="0" applyFill="0" applyBorder="0" applyAlignment="0"/>
    <xf numFmtId="186" fontId="11" fillId="0" borderId="0" applyFill="0" applyBorder="0" applyAlignment="0"/>
    <xf numFmtId="185" fontId="11" fillId="0" borderId="0" applyFill="0" applyBorder="0" applyAlignment="0"/>
    <xf numFmtId="189" fontId="11" fillId="0" borderId="0" applyFill="0" applyBorder="0" applyAlignment="0"/>
    <xf numFmtId="186" fontId="11" fillId="0" borderId="0" applyFill="0" applyBorder="0" applyAlignment="0"/>
    <xf numFmtId="174" fontId="3" fillId="0" borderId="1" applyFont="0" applyFill="0" applyBorder="0" applyAlignment="0" applyProtection="0"/>
    <xf numFmtId="49" fontId="4" fillId="0" borderId="0" applyFill="0" applyBorder="0" applyAlignment="0"/>
    <xf numFmtId="190" fontId="11" fillId="0" borderId="0" applyFill="0" applyBorder="0" applyAlignment="0"/>
    <xf numFmtId="191" fontId="6" fillId="0" borderId="0" applyFill="0" applyBorder="0" applyAlignment="0"/>
    <xf numFmtId="177" fontId="3" fillId="0" borderId="0" applyFont="0" applyFill="0" applyBorder="0" applyAlignment="0" applyProtection="0"/>
    <xf numFmtId="1" fontId="10" fillId="0" borderId="0" applyFill="0" applyBorder="0">
      <alignment horizontal="center"/>
    </xf>
    <xf numFmtId="0" fontId="2" fillId="0" borderId="0"/>
    <xf numFmtId="43" fontId="2" fillId="0" borderId="0" applyFont="0" applyFill="0" applyBorder="0" applyAlignment="0" applyProtection="0"/>
    <xf numFmtId="44" fontId="2" fillId="0" borderId="0" applyFont="0" applyFill="0" applyBorder="0" applyAlignment="0" applyProtection="0"/>
    <xf numFmtId="0" fontId="5" fillId="0" borderId="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167" fontId="5" fillId="0" borderId="0">
      <protection locked="0"/>
    </xf>
    <xf numFmtId="9"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170" fontId="3"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166"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167" fontId="5" fillId="0" borderId="0">
      <protection locked="0"/>
    </xf>
    <xf numFmtId="0" fontId="5" fillId="0" borderId="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6" fontId="3" fillId="0" borderId="0" applyFont="0" applyFill="0" applyBorder="0" applyAlignment="0" applyProtection="0"/>
    <xf numFmtId="167" fontId="5" fillId="0" borderId="0">
      <protection locked="0"/>
    </xf>
    <xf numFmtId="167" fontId="5" fillId="0" borderId="0">
      <protection locked="0"/>
    </xf>
    <xf numFmtId="167" fontId="5" fillId="0" borderId="0">
      <protection locked="0"/>
    </xf>
    <xf numFmtId="167" fontId="5" fillId="0" borderId="0">
      <protection locked="0"/>
    </xf>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70"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4"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70" fontId="3" fillId="0" borderId="0" applyFont="0" applyFill="0" applyBorder="0" applyAlignment="0" applyProtection="0"/>
    <xf numFmtId="170" fontId="3" fillId="0" borderId="0" applyFont="0" applyFill="0" applyBorder="0" applyAlignment="0" applyProtection="0"/>
    <xf numFmtId="167" fontId="5" fillId="0" borderId="0">
      <protection locked="0"/>
    </xf>
    <xf numFmtId="167" fontId="5" fillId="0" borderId="0">
      <protection locked="0"/>
    </xf>
    <xf numFmtId="167" fontId="5" fillId="0" borderId="0">
      <protection locked="0"/>
    </xf>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7" fontId="5" fillId="0" borderId="0">
      <protection locked="0"/>
    </xf>
    <xf numFmtId="164" fontId="3" fillId="0" borderId="0" applyFont="0" applyFill="0" applyBorder="0" applyAlignment="0" applyProtection="0"/>
    <xf numFmtId="167" fontId="5" fillId="0" borderId="0">
      <protection locked="0"/>
    </xf>
    <xf numFmtId="167" fontId="5" fillId="0" borderId="0">
      <protection locked="0"/>
    </xf>
    <xf numFmtId="43" fontId="1" fillId="0" borderId="0" applyFont="0" applyFill="0" applyBorder="0" applyAlignment="0" applyProtection="0"/>
    <xf numFmtId="167" fontId="5" fillId="0" borderId="0">
      <protection locked="0"/>
    </xf>
    <xf numFmtId="0" fontId="1" fillId="0" borderId="0"/>
    <xf numFmtId="0" fontId="1" fillId="0" borderId="0"/>
    <xf numFmtId="0" fontId="1" fillId="0" borderId="0"/>
    <xf numFmtId="167" fontId="5" fillId="0" borderId="0">
      <protection locked="0"/>
    </xf>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5"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cellStyleXfs>
  <cellXfs count="188">
    <xf numFmtId="167" fontId="0" fillId="0" borderId="0" xfId="0">
      <protection locked="0"/>
    </xf>
    <xf numFmtId="167" fontId="0" fillId="7" borderId="0" xfId="0" applyFont="1" applyFill="1">
      <protection locked="0"/>
    </xf>
    <xf numFmtId="167" fontId="0" fillId="7" borderId="0" xfId="0" applyFont="1" applyFill="1" applyAlignment="1">
      <alignment wrapText="1"/>
      <protection locked="0"/>
    </xf>
    <xf numFmtId="179" fontId="0" fillId="7" borderId="0" xfId="16" applyNumberFormat="1" applyFont="1" applyFill="1" applyBorder="1" applyProtection="1">
      <protection locked="0"/>
    </xf>
    <xf numFmtId="167" fontId="8" fillId="7" borderId="0" xfId="0" applyFont="1" applyFill="1" applyAlignment="1">
      <alignment horizontal="center" vertical="top" wrapText="1"/>
      <protection locked="0"/>
    </xf>
    <xf numFmtId="167" fontId="8" fillId="7" borderId="0" xfId="0" applyFont="1" applyFill="1" applyAlignment="1">
      <alignment horizontal="center" vertical="top"/>
      <protection locked="0"/>
    </xf>
    <xf numFmtId="167" fontId="0" fillId="7" borderId="0" xfId="0" applyFont="1" applyFill="1" applyAlignment="1">
      <alignment vertical="top" wrapText="1"/>
      <protection locked="0"/>
    </xf>
    <xf numFmtId="167" fontId="0" fillId="7" borderId="0" xfId="0" applyFont="1" applyFill="1" applyAlignment="1">
      <alignment horizontal="center"/>
      <protection locked="0"/>
    </xf>
    <xf numFmtId="167" fontId="0" fillId="7" borderId="8" xfId="0" applyFont="1" applyFill="1" applyBorder="1">
      <protection locked="0"/>
    </xf>
    <xf numFmtId="170" fontId="0" fillId="7" borderId="6" xfId="18" applyFont="1" applyFill="1" applyBorder="1" applyProtection="1">
      <protection locked="0"/>
    </xf>
    <xf numFmtId="170" fontId="0" fillId="7" borderId="0" xfId="18" applyFont="1" applyFill="1" applyBorder="1" applyProtection="1">
      <protection locked="0"/>
    </xf>
    <xf numFmtId="167" fontId="0" fillId="7" borderId="0" xfId="0" applyFont="1" applyFill="1" applyBorder="1">
      <protection locked="0"/>
    </xf>
    <xf numFmtId="167" fontId="8" fillId="7" borderId="0" xfId="0" applyFont="1" applyFill="1" applyBorder="1" applyAlignment="1">
      <alignment horizontal="center" vertical="top"/>
      <protection locked="0"/>
    </xf>
    <xf numFmtId="167" fontId="8" fillId="7" borderId="8" xfId="0" applyFont="1" applyFill="1" applyBorder="1" applyAlignment="1">
      <protection locked="0"/>
    </xf>
    <xf numFmtId="167" fontId="8" fillId="7" borderId="9" xfId="0" applyFont="1" applyFill="1" applyBorder="1" applyAlignment="1">
      <alignment horizontal="center"/>
      <protection locked="0"/>
    </xf>
    <xf numFmtId="167" fontId="8" fillId="7" borderId="5" xfId="0" applyFont="1" applyFill="1" applyBorder="1">
      <protection locked="0"/>
    </xf>
    <xf numFmtId="170" fontId="0" fillId="7" borderId="7" xfId="18" applyFont="1" applyFill="1" applyBorder="1" applyProtection="1">
      <protection locked="0"/>
    </xf>
    <xf numFmtId="179" fontId="0" fillId="7" borderId="6" xfId="16" applyNumberFormat="1" applyFont="1" applyFill="1" applyBorder="1" applyProtection="1">
      <protection locked="0"/>
    </xf>
    <xf numFmtId="170" fontId="0" fillId="7" borderId="11" xfId="18" applyFont="1" applyFill="1" applyBorder="1" applyProtection="1">
      <protection locked="0"/>
    </xf>
    <xf numFmtId="167" fontId="0" fillId="7" borderId="0" xfId="0" applyFont="1" applyFill="1" applyAlignment="1">
      <alignment horizontal="left" indent="2"/>
      <protection locked="0"/>
    </xf>
    <xf numFmtId="167" fontId="0" fillId="7" borderId="0" xfId="0" applyFont="1" applyFill="1" applyAlignment="1">
      <alignment horizontal="left" indent="3"/>
      <protection locked="0"/>
    </xf>
    <xf numFmtId="167" fontId="6" fillId="7" borderId="0" xfId="0" applyFont="1" applyFill="1">
      <protection locked="0"/>
    </xf>
    <xf numFmtId="167" fontId="8" fillId="7" borderId="0" xfId="0" applyFont="1" applyFill="1" applyBorder="1">
      <protection locked="0"/>
    </xf>
    <xf numFmtId="167" fontId="8" fillId="7" borderId="6" xfId="0" applyFont="1" applyFill="1" applyBorder="1">
      <protection locked="0"/>
    </xf>
    <xf numFmtId="167" fontId="0" fillId="7" borderId="0" xfId="0" applyFont="1" applyFill="1" applyAlignment="1">
      <alignment horizontal="left" indent="4"/>
      <protection locked="0"/>
    </xf>
    <xf numFmtId="167" fontId="8" fillId="7" borderId="0" xfId="0" applyFont="1" applyFill="1">
      <protection locked="0"/>
    </xf>
    <xf numFmtId="167" fontId="8" fillId="7" borderId="0" xfId="0" applyFont="1" applyFill="1" applyAlignment="1">
      <alignment horizontal="center"/>
      <protection locked="0"/>
    </xf>
    <xf numFmtId="167" fontId="6" fillId="7" borderId="0" xfId="0" applyFont="1" applyFill="1" applyBorder="1">
      <protection locked="0"/>
    </xf>
    <xf numFmtId="167" fontId="6" fillId="7" borderId="6" xfId="0" applyFont="1" applyFill="1" applyBorder="1">
      <protection locked="0"/>
    </xf>
    <xf numFmtId="167" fontId="0" fillId="7" borderId="0" xfId="0" applyFont="1" applyFill="1" applyAlignment="1">
      <alignment horizontal="left" wrapText="1" indent="4"/>
      <protection locked="0"/>
    </xf>
    <xf numFmtId="167" fontId="8" fillId="7" borderId="0" xfId="0" applyFont="1" applyFill="1" applyAlignment="1">
      <alignment horizontal="center" wrapText="1"/>
      <protection locked="0"/>
    </xf>
    <xf numFmtId="167" fontId="0" fillId="7" borderId="0" xfId="0" applyFont="1" applyFill="1" applyBorder="1" applyAlignment="1">
      <alignment horizontal="left" indent="2"/>
      <protection locked="0"/>
    </xf>
    <xf numFmtId="167" fontId="8" fillId="7" borderId="8" xfId="0" applyFont="1" applyFill="1" applyBorder="1" applyAlignment="1">
      <alignment wrapText="1"/>
      <protection locked="0"/>
    </xf>
    <xf numFmtId="170" fontId="0" fillId="7" borderId="8" xfId="18" applyFont="1" applyFill="1" applyBorder="1" applyProtection="1">
      <protection locked="0"/>
    </xf>
    <xf numFmtId="167" fontId="8" fillId="7" borderId="0" xfId="0" applyFont="1" applyFill="1" applyAlignment="1">
      <alignment horizontal="left"/>
      <protection locked="0"/>
    </xf>
    <xf numFmtId="167" fontId="8" fillId="7" borderId="0" xfId="0" applyFont="1" applyFill="1" applyAlignment="1">
      <protection locked="0"/>
    </xf>
    <xf numFmtId="167" fontId="8" fillId="7" borderId="0" xfId="0" applyFont="1" applyFill="1" applyAlignment="1">
      <alignment wrapText="1"/>
      <protection locked="0"/>
    </xf>
    <xf numFmtId="167" fontId="8" fillId="7" borderId="0" xfId="0" applyFont="1" applyFill="1" applyBorder="1" applyAlignment="1">
      <alignment horizontal="left"/>
      <protection locked="0"/>
    </xf>
    <xf numFmtId="167" fontId="6" fillId="7" borderId="8" xfId="0" applyFont="1" applyFill="1" applyBorder="1">
      <protection locked="0"/>
    </xf>
    <xf numFmtId="167" fontId="6" fillId="7" borderId="11" xfId="0" applyFont="1" applyFill="1" applyBorder="1">
      <protection locked="0"/>
    </xf>
    <xf numFmtId="180" fontId="8" fillId="7" borderId="0" xfId="0" applyNumberFormat="1" applyFont="1" applyFill="1" applyBorder="1">
      <protection locked="0"/>
    </xf>
    <xf numFmtId="180" fontId="8" fillId="7" borderId="6" xfId="0" applyNumberFormat="1" applyFont="1" applyFill="1" applyBorder="1">
      <protection locked="0"/>
    </xf>
    <xf numFmtId="195" fontId="6" fillId="7" borderId="0" xfId="0" applyNumberFormat="1" applyFont="1" applyFill="1" applyBorder="1">
      <protection locked="0"/>
    </xf>
    <xf numFmtId="195" fontId="6" fillId="7" borderId="6" xfId="0" applyNumberFormat="1" applyFont="1" applyFill="1" applyBorder="1">
      <protection locked="0"/>
    </xf>
    <xf numFmtId="167" fontId="0" fillId="7" borderId="8" xfId="0" applyFont="1" applyFill="1" applyBorder="1" applyAlignment="1">
      <alignment horizontal="left" indent="2"/>
      <protection locked="0"/>
    </xf>
    <xf numFmtId="167" fontId="0" fillId="7" borderId="0" xfId="0" applyFont="1" applyFill="1" applyBorder="1" applyAlignment="1">
      <alignment horizontal="left" indent="3"/>
      <protection locked="0"/>
    </xf>
    <xf numFmtId="167" fontId="0" fillId="7" borderId="6" xfId="0" applyFont="1" applyFill="1" applyBorder="1" applyAlignment="1">
      <alignment horizontal="center"/>
      <protection locked="0"/>
    </xf>
    <xf numFmtId="167" fontId="8" fillId="7" borderId="6" xfId="0" applyFont="1" applyFill="1" applyBorder="1" applyAlignment="1">
      <alignment horizontal="center"/>
      <protection locked="0"/>
    </xf>
    <xf numFmtId="167" fontId="0" fillId="7" borderId="11" xfId="0" applyFont="1" applyFill="1" applyBorder="1" applyAlignment="1">
      <alignment horizontal="center"/>
      <protection locked="0"/>
    </xf>
    <xf numFmtId="167" fontId="6" fillId="7" borderId="0" xfId="0" applyFont="1" applyFill="1" applyAlignment="1">
      <protection locked="0"/>
    </xf>
    <xf numFmtId="167" fontId="7" fillId="7" borderId="8" xfId="0" applyFont="1" applyFill="1" applyBorder="1" applyAlignment="1">
      <alignment wrapText="1"/>
      <protection locked="0"/>
    </xf>
    <xf numFmtId="167" fontId="8" fillId="7" borderId="8" xfId="0" applyFont="1" applyFill="1" applyBorder="1" applyAlignment="1">
      <alignment horizontal="center"/>
      <protection locked="0"/>
    </xf>
    <xf numFmtId="167" fontId="8" fillId="7" borderId="4" xfId="0" applyFont="1" applyFill="1" applyBorder="1" applyAlignment="1">
      <alignment horizontal="center"/>
      <protection locked="0"/>
    </xf>
    <xf numFmtId="167" fontId="8" fillId="7" borderId="10" xfId="0" applyFont="1" applyFill="1" applyBorder="1" applyAlignment="1">
      <alignment horizontal="center"/>
      <protection locked="0"/>
    </xf>
    <xf numFmtId="180" fontId="0" fillId="7" borderId="5" xfId="0" applyNumberFormat="1" applyFont="1" applyFill="1" applyBorder="1">
      <protection locked="0"/>
    </xf>
    <xf numFmtId="180" fontId="0" fillId="7" borderId="0" xfId="0" applyNumberFormat="1" applyFont="1" applyFill="1" applyBorder="1">
      <protection locked="0"/>
    </xf>
    <xf numFmtId="180" fontId="0" fillId="7" borderId="6" xfId="0" applyNumberFormat="1" applyFont="1" applyFill="1" applyBorder="1">
      <protection locked="0"/>
    </xf>
    <xf numFmtId="180" fontId="0" fillId="7" borderId="7" xfId="0" applyNumberFormat="1" applyFont="1" applyFill="1" applyBorder="1">
      <protection locked="0"/>
    </xf>
    <xf numFmtId="180" fontId="0" fillId="7" borderId="8" xfId="0" applyNumberFormat="1" applyFont="1" applyFill="1" applyBorder="1">
      <protection locked="0"/>
    </xf>
    <xf numFmtId="180" fontId="0" fillId="7" borderId="11" xfId="0" applyNumberFormat="1" applyFont="1" applyFill="1" applyBorder="1">
      <protection locked="0"/>
    </xf>
    <xf numFmtId="193" fontId="0" fillId="7" borderId="5" xfId="0" applyNumberFormat="1" applyFont="1" applyFill="1" applyBorder="1">
      <protection locked="0"/>
    </xf>
    <xf numFmtId="193" fontId="0" fillId="7" borderId="0" xfId="0" applyNumberFormat="1" applyFont="1" applyFill="1" applyBorder="1">
      <protection locked="0"/>
    </xf>
    <xf numFmtId="193" fontId="0" fillId="7" borderId="6" xfId="0" applyNumberFormat="1" applyFont="1" applyFill="1" applyBorder="1">
      <protection locked="0"/>
    </xf>
    <xf numFmtId="179" fontId="0" fillId="7" borderId="5" xfId="16" applyNumberFormat="1" applyFont="1" applyFill="1" applyBorder="1" applyProtection="1">
      <protection locked="0"/>
    </xf>
    <xf numFmtId="167" fontId="8" fillId="7" borderId="11" xfId="0" applyFont="1" applyFill="1" applyBorder="1" applyAlignment="1">
      <alignment horizontal="center"/>
      <protection locked="0"/>
    </xf>
    <xf numFmtId="179" fontId="0" fillId="7" borderId="8" xfId="16" applyNumberFormat="1" applyFont="1" applyFill="1" applyBorder="1" applyAlignment="1" applyProtection="1">
      <alignment horizontal="right"/>
      <protection locked="0"/>
    </xf>
    <xf numFmtId="179" fontId="0" fillId="7" borderId="11" xfId="16" applyNumberFormat="1" applyFont="1" applyFill="1" applyBorder="1" applyProtection="1">
      <protection locked="0"/>
    </xf>
    <xf numFmtId="179" fontId="0" fillId="7" borderId="0" xfId="16" applyNumberFormat="1" applyFont="1" applyFill="1" applyBorder="1" applyAlignment="1" applyProtection="1">
      <alignment horizontal="right"/>
      <protection locked="0"/>
    </xf>
    <xf numFmtId="180" fontId="8" fillId="7" borderId="5" xfId="0" applyNumberFormat="1" applyFont="1" applyFill="1" applyBorder="1">
      <protection locked="0"/>
    </xf>
    <xf numFmtId="195" fontId="6" fillId="7" borderId="5" xfId="0" applyNumberFormat="1" applyFont="1" applyFill="1" applyBorder="1">
      <protection locked="0"/>
    </xf>
    <xf numFmtId="194" fontId="0" fillId="7" borderId="5" xfId="0" applyNumberFormat="1" applyFont="1" applyFill="1" applyBorder="1" applyAlignment="1">
      <alignment horizontal="center"/>
      <protection locked="0"/>
    </xf>
    <xf numFmtId="194" fontId="0" fillId="7" borderId="0" xfId="0" applyNumberFormat="1" applyFont="1" applyFill="1" applyBorder="1" applyAlignment="1">
      <alignment horizontal="center"/>
      <protection locked="0"/>
    </xf>
    <xf numFmtId="194" fontId="0" fillId="7" borderId="6" xfId="0" applyNumberFormat="1" applyFont="1" applyFill="1" applyBorder="1" applyAlignment="1">
      <alignment horizontal="center"/>
      <protection locked="0"/>
    </xf>
    <xf numFmtId="167" fontId="0" fillId="7" borderId="8" xfId="0" applyFont="1" applyFill="1" applyBorder="1" applyAlignment="1">
      <alignment horizontal="left" indent="3"/>
      <protection locked="0"/>
    </xf>
    <xf numFmtId="194" fontId="0" fillId="7" borderId="7" xfId="0" applyNumberFormat="1" applyFont="1" applyFill="1" applyBorder="1" applyAlignment="1">
      <alignment horizontal="center"/>
      <protection locked="0"/>
    </xf>
    <xf numFmtId="194" fontId="0" fillId="7" borderId="8" xfId="0" applyNumberFormat="1" applyFont="1" applyFill="1" applyBorder="1" applyAlignment="1">
      <alignment horizontal="center"/>
      <protection locked="0"/>
    </xf>
    <xf numFmtId="194" fontId="0" fillId="7" borderId="11" xfId="0" applyNumberFormat="1" applyFont="1" applyFill="1" applyBorder="1" applyAlignment="1">
      <alignment horizontal="center"/>
      <protection locked="0"/>
    </xf>
    <xf numFmtId="167" fontId="0" fillId="7" borderId="0" xfId="0" applyFont="1" applyFill="1" applyAlignment="1">
      <alignment horizontal="left" indent="1"/>
      <protection locked="0"/>
    </xf>
    <xf numFmtId="179" fontId="0" fillId="7" borderId="6" xfId="16" applyNumberFormat="1" applyFont="1" applyFill="1" applyBorder="1" applyAlignment="1" applyProtection="1">
      <alignment horizontal="right"/>
      <protection locked="0"/>
    </xf>
    <xf numFmtId="179" fontId="0" fillId="7" borderId="5" xfId="16" applyNumberFormat="1" applyFont="1" applyFill="1" applyBorder="1" applyAlignment="1" applyProtection="1">
      <alignment horizontal="right"/>
      <protection locked="0"/>
    </xf>
    <xf numFmtId="166" fontId="0" fillId="7" borderId="6" xfId="49" applyFont="1" applyFill="1" applyBorder="1" applyProtection="1">
      <protection locked="0"/>
    </xf>
    <xf numFmtId="167" fontId="0" fillId="7" borderId="0" xfId="0" applyFont="1" applyFill="1" applyBorder="1" applyAlignment="1">
      <alignment horizontal="left" indent="1"/>
      <protection locked="0"/>
    </xf>
    <xf numFmtId="179" fontId="0" fillId="7" borderId="5" xfId="0" applyNumberFormat="1" applyFont="1" applyFill="1" applyBorder="1">
      <protection locked="0"/>
    </xf>
    <xf numFmtId="167" fontId="0" fillId="7" borderId="0" xfId="0" applyFont="1" applyFill="1" applyAlignment="1">
      <alignment horizontal="center" wrapText="1"/>
      <protection locked="0"/>
    </xf>
    <xf numFmtId="179" fontId="0" fillId="7" borderId="8" xfId="16" applyNumberFormat="1" applyFont="1" applyFill="1" applyBorder="1" applyProtection="1">
      <protection locked="0"/>
    </xf>
    <xf numFmtId="166" fontId="0" fillId="7" borderId="0" xfId="49" applyFont="1" applyFill="1" applyBorder="1" applyProtection="1">
      <protection locked="0"/>
    </xf>
    <xf numFmtId="179" fontId="0" fillId="7" borderId="12" xfId="16" applyNumberFormat="1" applyFont="1" applyFill="1" applyBorder="1" applyProtection="1">
      <protection locked="0"/>
    </xf>
    <xf numFmtId="180" fontId="0" fillId="7" borderId="13" xfId="0" applyNumberFormat="1" applyFont="1" applyFill="1" applyBorder="1">
      <protection locked="0"/>
    </xf>
    <xf numFmtId="180" fontId="0" fillId="7" borderId="12" xfId="0" applyNumberFormat="1" applyFont="1" applyFill="1" applyBorder="1">
      <protection locked="0"/>
    </xf>
    <xf numFmtId="167" fontId="8" fillId="7" borderId="0" xfId="0" applyFont="1" applyFill="1" applyAlignment="1">
      <alignment horizontal="left" wrapText="1" indent="4"/>
      <protection locked="0"/>
    </xf>
    <xf numFmtId="167" fontId="8" fillId="7" borderId="1" xfId="0" applyFont="1" applyFill="1" applyBorder="1" applyAlignment="1">
      <alignment horizontal="center"/>
      <protection locked="0"/>
    </xf>
    <xf numFmtId="167" fontId="8" fillId="7" borderId="12" xfId="0" applyFont="1" applyFill="1" applyBorder="1">
      <protection locked="0"/>
    </xf>
    <xf numFmtId="193" fontId="0" fillId="7" borderId="12" xfId="0" applyNumberFormat="1" applyFont="1" applyFill="1" applyBorder="1">
      <protection locked="0"/>
    </xf>
    <xf numFmtId="180" fontId="8" fillId="7" borderId="12" xfId="0" applyNumberFormat="1" applyFont="1" applyFill="1" applyBorder="1">
      <protection locked="0"/>
    </xf>
    <xf numFmtId="167" fontId="0" fillId="0" borderId="0" xfId="0" applyFont="1" applyFill="1" applyAlignment="1">
      <alignment horizontal="left" indent="3"/>
      <protection locked="0"/>
    </xf>
    <xf numFmtId="167" fontId="8" fillId="7" borderId="7" xfId="0" applyFont="1" applyFill="1" applyBorder="1" applyAlignment="1">
      <alignment horizontal="center"/>
      <protection locked="0"/>
    </xf>
    <xf numFmtId="167" fontId="8" fillId="7" borderId="0" xfId="0" applyFont="1" applyFill="1" applyBorder="1" applyAlignment="1">
      <alignment horizontal="center"/>
      <protection locked="0"/>
    </xf>
    <xf numFmtId="179" fontId="0" fillId="7" borderId="0" xfId="0" applyNumberFormat="1" applyFont="1" applyFill="1" applyBorder="1">
      <protection locked="0"/>
    </xf>
    <xf numFmtId="49" fontId="0" fillId="7" borderId="0" xfId="0" applyNumberFormat="1" applyFont="1" applyFill="1" applyBorder="1" applyAlignment="1">
      <alignment horizontal="left" vertical="top" wrapText="1"/>
      <protection locked="0"/>
    </xf>
    <xf numFmtId="167" fontId="0" fillId="7" borderId="0" xfId="0" applyFont="1" applyFill="1" applyBorder="1" applyAlignment="1">
      <protection locked="0"/>
    </xf>
    <xf numFmtId="49" fontId="0" fillId="0" borderId="0" xfId="0" applyNumberFormat="1" applyFont="1" applyBorder="1" applyAlignment="1">
      <alignment horizontal="left" vertical="top" wrapText="1"/>
      <protection locked="0"/>
    </xf>
    <xf numFmtId="0" fontId="0" fillId="7" borderId="0" xfId="0" applyNumberFormat="1" applyFont="1" applyFill="1" applyAlignment="1">
      <alignment vertical="top" wrapText="1"/>
      <protection locked="0"/>
    </xf>
    <xf numFmtId="167" fontId="0" fillId="7" borderId="0" xfId="0" applyFont="1" applyFill="1" applyAlignment="1">
      <alignment horizontal="right"/>
      <protection locked="0"/>
    </xf>
    <xf numFmtId="196" fontId="8" fillId="7" borderId="5" xfId="0" applyNumberFormat="1" applyFont="1" applyFill="1" applyBorder="1">
      <protection locked="0"/>
    </xf>
    <xf numFmtId="196" fontId="8" fillId="7" borderId="0" xfId="0" applyNumberFormat="1" applyFont="1" applyFill="1" applyBorder="1">
      <protection locked="0"/>
    </xf>
    <xf numFmtId="196" fontId="0" fillId="7" borderId="0" xfId="0" applyNumberFormat="1" applyFont="1" applyFill="1" applyBorder="1">
      <protection locked="0"/>
    </xf>
    <xf numFmtId="196" fontId="8" fillId="7" borderId="6" xfId="0" applyNumberFormat="1" applyFont="1" applyFill="1" applyBorder="1">
      <protection locked="0"/>
    </xf>
    <xf numFmtId="196" fontId="8" fillId="7" borderId="12" xfId="0" applyNumberFormat="1" applyFont="1" applyFill="1" applyBorder="1">
      <protection locked="0"/>
    </xf>
    <xf numFmtId="167" fontId="8" fillId="7" borderId="0" xfId="0" quotePrefix="1" applyFont="1" applyFill="1" applyAlignment="1">
      <alignment horizontal="center"/>
      <protection locked="0"/>
    </xf>
    <xf numFmtId="164" fontId="8" fillId="7" borderId="5" xfId="16" applyFont="1" applyFill="1" applyBorder="1" applyProtection="1">
      <protection locked="0"/>
    </xf>
    <xf numFmtId="164" fontId="8" fillId="7" borderId="0" xfId="16" applyFont="1" applyFill="1" applyBorder="1" applyProtection="1">
      <protection locked="0"/>
    </xf>
    <xf numFmtId="164" fontId="0" fillId="7" borderId="6" xfId="16" applyFont="1" applyFill="1" applyBorder="1" applyProtection="1">
      <protection locked="0"/>
    </xf>
    <xf numFmtId="164" fontId="0" fillId="7" borderId="0" xfId="16" applyFont="1" applyFill="1" applyBorder="1" applyProtection="1">
      <protection locked="0"/>
    </xf>
    <xf numFmtId="164" fontId="8" fillId="7" borderId="6" xfId="16" applyFont="1" applyFill="1" applyBorder="1" applyProtection="1">
      <protection locked="0"/>
    </xf>
    <xf numFmtId="164" fontId="0" fillId="7" borderId="5" xfId="16" applyFont="1" applyFill="1" applyBorder="1" applyProtection="1">
      <protection locked="0"/>
    </xf>
    <xf numFmtId="164" fontId="0" fillId="7" borderId="12" xfId="16" applyFont="1" applyFill="1" applyBorder="1" applyProtection="1">
      <protection locked="0"/>
    </xf>
    <xf numFmtId="166" fontId="0" fillId="7" borderId="5" xfId="49" applyFont="1" applyFill="1" applyBorder="1" applyProtection="1">
      <protection locked="0"/>
    </xf>
    <xf numFmtId="167" fontId="0" fillId="7" borderId="11" xfId="0" applyFont="1" applyFill="1" applyBorder="1" applyAlignment="1">
      <alignment horizontal="right"/>
      <protection locked="0"/>
    </xf>
    <xf numFmtId="195" fontId="0" fillId="7" borderId="5" xfId="0" applyNumberFormat="1" applyFont="1" applyFill="1" applyBorder="1">
      <protection locked="0"/>
    </xf>
    <xf numFmtId="195" fontId="0" fillId="7" borderId="0" xfId="0" applyNumberFormat="1" applyFont="1" applyFill="1" applyBorder="1">
      <protection locked="0"/>
    </xf>
    <xf numFmtId="195" fontId="0" fillId="7" borderId="12" xfId="0" applyNumberFormat="1" applyFont="1" applyFill="1" applyBorder="1">
      <protection locked="0"/>
    </xf>
    <xf numFmtId="175" fontId="0" fillId="7" borderId="0" xfId="0" applyNumberFormat="1" applyFont="1" applyFill="1" applyBorder="1">
      <protection locked="0"/>
    </xf>
    <xf numFmtId="180" fontId="0" fillId="7" borderId="14" xfId="0" applyNumberFormat="1" applyFont="1" applyFill="1" applyBorder="1">
      <protection locked="0"/>
    </xf>
    <xf numFmtId="180" fontId="0" fillId="7" borderId="15" xfId="0" applyNumberFormat="1" applyFont="1" applyFill="1" applyBorder="1">
      <protection locked="0"/>
    </xf>
    <xf numFmtId="179" fontId="0" fillId="7" borderId="7" xfId="16" applyNumberFormat="1" applyFont="1" applyFill="1" applyBorder="1" applyProtection="1">
      <protection locked="0"/>
    </xf>
    <xf numFmtId="179" fontId="0" fillId="7" borderId="13" xfId="16" applyNumberFormat="1" applyFont="1" applyFill="1" applyBorder="1" applyProtection="1">
      <protection locked="0"/>
    </xf>
    <xf numFmtId="180" fontId="8" fillId="7" borderId="14" xfId="0" applyNumberFormat="1" applyFont="1" applyFill="1" applyBorder="1">
      <protection locked="0"/>
    </xf>
    <xf numFmtId="180" fontId="8" fillId="7" borderId="15" xfId="0" applyNumberFormat="1" applyFont="1" applyFill="1" applyBorder="1">
      <protection locked="0"/>
    </xf>
    <xf numFmtId="164" fontId="8" fillId="7" borderId="12" xfId="16" applyFont="1" applyFill="1" applyBorder="1" applyProtection="1">
      <protection locked="0"/>
    </xf>
    <xf numFmtId="166" fontId="0" fillId="7" borderId="12" xfId="49" applyFont="1" applyFill="1" applyBorder="1" applyProtection="1">
      <protection locked="0"/>
    </xf>
    <xf numFmtId="170" fontId="0" fillId="7" borderId="12" xfId="18" applyFont="1" applyFill="1" applyBorder="1" applyProtection="1">
      <protection locked="0"/>
    </xf>
    <xf numFmtId="170" fontId="0" fillId="7" borderId="13" xfId="18" applyFont="1" applyFill="1" applyBorder="1" applyProtection="1">
      <protection locked="0"/>
    </xf>
    <xf numFmtId="197" fontId="8" fillId="7" borderId="1" xfId="0" applyNumberFormat="1" applyFont="1" applyFill="1" applyBorder="1" applyAlignment="1">
      <alignment horizontal="center"/>
      <protection locked="0"/>
    </xf>
    <xf numFmtId="197" fontId="8" fillId="7" borderId="5" xfId="0" applyNumberFormat="1" applyFont="1" applyFill="1" applyBorder="1">
      <protection locked="0"/>
    </xf>
    <xf numFmtId="197" fontId="0" fillId="7" borderId="0" xfId="0" applyNumberFormat="1" applyFont="1" applyFill="1" applyBorder="1">
      <protection locked="0"/>
    </xf>
    <xf numFmtId="197" fontId="0" fillId="7" borderId="12" xfId="0" applyNumberFormat="1" applyFont="1" applyFill="1" applyBorder="1">
      <protection locked="0"/>
    </xf>
    <xf numFmtId="197" fontId="0" fillId="7" borderId="5" xfId="0" applyNumberFormat="1" applyFont="1" applyFill="1" applyBorder="1">
      <protection locked="0"/>
    </xf>
    <xf numFmtId="197" fontId="0" fillId="7" borderId="7" xfId="0" applyNumberFormat="1" applyFont="1" applyFill="1" applyBorder="1">
      <protection locked="0"/>
    </xf>
    <xf numFmtId="197" fontId="0" fillId="7" borderId="5" xfId="16" applyNumberFormat="1" applyFont="1" applyFill="1" applyBorder="1" applyProtection="1">
      <protection locked="0"/>
    </xf>
    <xf numFmtId="197" fontId="8" fillId="7" borderId="5" xfId="16" applyNumberFormat="1" applyFont="1" applyFill="1" applyBorder="1" applyProtection="1">
      <protection locked="0"/>
    </xf>
    <xf numFmtId="197" fontId="8" fillId="7" borderId="14" xfId="0" applyNumberFormat="1" applyFont="1" applyFill="1" applyBorder="1">
      <protection locked="0"/>
    </xf>
    <xf numFmtId="197" fontId="0" fillId="7" borderId="7" xfId="18" applyNumberFormat="1" applyFont="1" applyFill="1" applyBorder="1" applyProtection="1">
      <protection locked="0"/>
    </xf>
    <xf numFmtId="197" fontId="0" fillId="7" borderId="8" xfId="0" applyNumberFormat="1" applyFont="1" applyFill="1" applyBorder="1">
      <protection locked="0"/>
    </xf>
    <xf numFmtId="197" fontId="0" fillId="7" borderId="13" xfId="0" applyNumberFormat="1" applyFont="1" applyFill="1" applyBorder="1">
      <protection locked="0"/>
    </xf>
    <xf numFmtId="197" fontId="0" fillId="7" borderId="0" xfId="0" applyNumberFormat="1" applyFont="1" applyFill="1">
      <protection locked="0"/>
    </xf>
    <xf numFmtId="197" fontId="8" fillId="7" borderId="0" xfId="0" applyNumberFormat="1" applyFont="1" applyFill="1" applyBorder="1" applyAlignment="1">
      <alignment horizontal="center"/>
      <protection locked="0"/>
    </xf>
    <xf numFmtId="197" fontId="8" fillId="7" borderId="7" xfId="0" applyNumberFormat="1" applyFont="1" applyFill="1" applyBorder="1" applyAlignment="1">
      <alignment horizontal="center"/>
      <protection locked="0"/>
    </xf>
    <xf numFmtId="194" fontId="0" fillId="7" borderId="12" xfId="0" applyNumberFormat="1" applyFont="1" applyFill="1" applyBorder="1" applyAlignment="1">
      <alignment horizontal="center"/>
      <protection locked="0"/>
    </xf>
    <xf numFmtId="167" fontId="0" fillId="7" borderId="8" xfId="0" applyFont="1" applyFill="1" applyBorder="1" applyAlignment="1">
      <alignment horizontal="center"/>
      <protection locked="0"/>
    </xf>
    <xf numFmtId="167" fontId="8" fillId="7" borderId="8" xfId="0" applyFont="1" applyFill="1" applyBorder="1" applyAlignment="1">
      <alignment horizontal="center" wrapText="1"/>
      <protection locked="0"/>
    </xf>
    <xf numFmtId="179" fontId="0" fillId="7" borderId="7" xfId="16" applyNumberFormat="1" applyFont="1" applyFill="1" applyBorder="1" applyAlignment="1" applyProtection="1">
      <alignment horizontal="right"/>
      <protection locked="0"/>
    </xf>
    <xf numFmtId="197" fontId="0" fillId="7" borderId="7" xfId="16" applyNumberFormat="1" applyFont="1" applyFill="1" applyBorder="1" applyAlignment="1" applyProtection="1">
      <alignment horizontal="right"/>
      <protection locked="0"/>
    </xf>
    <xf numFmtId="167" fontId="0" fillId="0" borderId="0" xfId="0" applyFont="1" applyFill="1">
      <protection locked="0"/>
    </xf>
    <xf numFmtId="167" fontId="0" fillId="0" borderId="0" xfId="0" applyFont="1" applyFill="1" applyAlignment="1">
      <alignment horizontal="left" indent="2"/>
      <protection locked="0"/>
    </xf>
    <xf numFmtId="179" fontId="0" fillId="0" borderId="5" xfId="16" applyNumberFormat="1" applyFont="1" applyFill="1" applyBorder="1" applyProtection="1">
      <protection locked="0"/>
    </xf>
    <xf numFmtId="179" fontId="0" fillId="0" borderId="0" xfId="16" applyNumberFormat="1" applyFont="1" applyFill="1" applyBorder="1" applyProtection="1">
      <protection locked="0"/>
    </xf>
    <xf numFmtId="179" fontId="0" fillId="0" borderId="6" xfId="16" applyNumberFormat="1" applyFont="1" applyFill="1" applyBorder="1" applyProtection="1">
      <protection locked="0"/>
    </xf>
    <xf numFmtId="179" fontId="0" fillId="0" borderId="12" xfId="16" applyNumberFormat="1" applyFont="1" applyFill="1" applyBorder="1" applyProtection="1">
      <protection locked="0"/>
    </xf>
    <xf numFmtId="167" fontId="6" fillId="0" borderId="0" xfId="0" applyFont="1" applyFill="1">
      <protection locked="0"/>
    </xf>
    <xf numFmtId="197" fontId="0" fillId="0" borderId="5" xfId="0" applyNumberFormat="1" applyFont="1" applyFill="1" applyBorder="1">
      <protection locked="0"/>
    </xf>
    <xf numFmtId="197" fontId="0" fillId="0" borderId="0" xfId="0" applyNumberFormat="1" applyFont="1" applyFill="1" applyBorder="1">
      <protection locked="0"/>
    </xf>
    <xf numFmtId="197" fontId="0" fillId="0" borderId="12" xfId="0" applyNumberFormat="1" applyFont="1" applyFill="1" applyBorder="1">
      <protection locked="0"/>
    </xf>
    <xf numFmtId="197" fontId="8" fillId="7" borderId="16" xfId="0" applyNumberFormat="1" applyFont="1" applyFill="1" applyBorder="1">
      <protection locked="0"/>
    </xf>
    <xf numFmtId="197" fontId="8" fillId="7" borderId="12" xfId="0" applyNumberFormat="1" applyFont="1" applyFill="1" applyBorder="1">
      <protection locked="0"/>
    </xf>
    <xf numFmtId="197" fontId="0" fillId="7" borderId="12" xfId="16" applyNumberFormat="1" applyFont="1" applyFill="1" applyBorder="1" applyProtection="1">
      <protection locked="0"/>
    </xf>
    <xf numFmtId="197" fontId="8" fillId="7" borderId="12" xfId="16" applyNumberFormat="1" applyFont="1" applyFill="1" applyBorder="1" applyProtection="1">
      <protection locked="0"/>
    </xf>
    <xf numFmtId="197" fontId="0" fillId="7" borderId="13" xfId="18" applyNumberFormat="1" applyFont="1" applyFill="1" applyBorder="1" applyProtection="1">
      <protection locked="0"/>
    </xf>
    <xf numFmtId="197" fontId="8" fillId="7" borderId="13" xfId="0" applyNumberFormat="1" applyFont="1" applyFill="1" applyBorder="1" applyAlignment="1">
      <alignment horizontal="center"/>
      <protection locked="0"/>
    </xf>
    <xf numFmtId="179" fontId="0" fillId="0" borderId="5" xfId="0" applyNumberFormat="1" applyFont="1" applyFill="1" applyBorder="1">
      <protection locked="0"/>
    </xf>
    <xf numFmtId="179" fontId="0" fillId="0" borderId="7" xfId="16" applyNumberFormat="1" applyFont="1" applyFill="1" applyBorder="1" applyProtection="1">
      <protection locked="0"/>
    </xf>
    <xf numFmtId="179" fontId="0" fillId="0" borderId="8" xfId="16" applyNumberFormat="1" applyFont="1" applyFill="1" applyBorder="1" applyProtection="1">
      <protection locked="0"/>
    </xf>
    <xf numFmtId="167" fontId="8" fillId="0" borderId="0" xfId="0" applyFont="1" applyFill="1" applyAlignment="1">
      <alignment horizontal="left" wrapText="1"/>
      <protection locked="0"/>
    </xf>
    <xf numFmtId="167" fontId="8" fillId="0" borderId="8" xfId="0" applyFont="1" applyFill="1" applyBorder="1" applyAlignment="1">
      <alignment horizontal="left" wrapText="1"/>
      <protection locked="0"/>
    </xf>
    <xf numFmtId="179" fontId="0" fillId="0" borderId="13" xfId="16" applyNumberFormat="1" applyFont="1" applyFill="1" applyBorder="1" applyProtection="1">
      <protection locked="0"/>
    </xf>
    <xf numFmtId="4" fontId="0" fillId="7" borderId="0" xfId="0" applyNumberFormat="1" applyFont="1" applyFill="1">
      <protection locked="0"/>
    </xf>
    <xf numFmtId="166" fontId="0" fillId="0" borderId="0" xfId="49" applyFont="1" applyFill="1" applyBorder="1" applyProtection="1">
      <protection locked="0"/>
    </xf>
    <xf numFmtId="4" fontId="6" fillId="7" borderId="0" xfId="0" applyNumberFormat="1" applyFont="1" applyFill="1">
      <protection locked="0"/>
    </xf>
    <xf numFmtId="170" fontId="0" fillId="0" borderId="0" xfId="18" applyFont="1" applyFill="1" applyBorder="1" applyProtection="1">
      <protection locked="0"/>
    </xf>
    <xf numFmtId="167" fontId="8" fillId="7" borderId="9" xfId="0" applyFont="1" applyFill="1" applyBorder="1" applyAlignment="1">
      <alignment horizontal="center"/>
      <protection locked="0"/>
    </xf>
    <xf numFmtId="167" fontId="8" fillId="7" borderId="4" xfId="0" applyFont="1" applyFill="1" applyBorder="1" applyAlignment="1">
      <alignment horizontal="center"/>
      <protection locked="0"/>
    </xf>
    <xf numFmtId="167" fontId="8" fillId="7" borderId="10" xfId="0" applyFont="1" applyFill="1" applyBorder="1" applyAlignment="1">
      <alignment horizontal="center"/>
      <protection locked="0"/>
    </xf>
    <xf numFmtId="197" fontId="8" fillId="7" borderId="9" xfId="0" applyNumberFormat="1" applyFont="1" applyFill="1" applyBorder="1" applyAlignment="1">
      <alignment horizontal="center" wrapText="1"/>
      <protection locked="0"/>
    </xf>
    <xf numFmtId="197" fontId="8" fillId="7" borderId="4" xfId="0" applyNumberFormat="1" applyFont="1" applyFill="1" applyBorder="1" applyAlignment="1">
      <alignment horizontal="center" wrapText="1"/>
      <protection locked="0"/>
    </xf>
    <xf numFmtId="197" fontId="8" fillId="7" borderId="10" xfId="0" applyNumberFormat="1" applyFont="1" applyFill="1" applyBorder="1" applyAlignment="1">
      <alignment horizontal="center" wrapText="1"/>
      <protection locked="0"/>
    </xf>
    <xf numFmtId="167" fontId="8" fillId="7" borderId="9" xfId="0" applyFont="1" applyFill="1" applyBorder="1" applyAlignment="1">
      <alignment horizontal="center" wrapText="1"/>
      <protection locked="0"/>
    </xf>
    <xf numFmtId="167" fontId="8" fillId="7" borderId="4" xfId="0" applyFont="1" applyFill="1" applyBorder="1" applyAlignment="1">
      <alignment horizontal="center" wrapText="1"/>
      <protection locked="0"/>
    </xf>
    <xf numFmtId="167" fontId="8" fillId="7" borderId="10" xfId="0" applyFont="1" applyFill="1" applyBorder="1" applyAlignment="1">
      <alignment horizontal="center" wrapText="1"/>
      <protection locked="0"/>
    </xf>
    <xf numFmtId="167" fontId="0" fillId="7" borderId="0" xfId="0" applyFont="1" applyFill="1" applyAlignment="1">
      <alignment horizontal="left" wrapText="1"/>
      <protection locked="0"/>
    </xf>
  </cellXfs>
  <cellStyles count="213">
    <cellStyle name="??" xfId="1" xr:uid="{00000000-0005-0000-0000-000000000000}"/>
    <cellStyle name="?? [0.00]_PERSONAL" xfId="2" xr:uid="{00000000-0005-0000-0000-000001000000}"/>
    <cellStyle name="???? [0.00]_PERSONAL" xfId="3" xr:uid="{00000000-0005-0000-0000-000002000000}"/>
    <cellStyle name="????_PERSONAL" xfId="4" xr:uid="{00000000-0005-0000-0000-000003000000}"/>
    <cellStyle name="??_PERSONAL" xfId="5" xr:uid="{00000000-0005-0000-0000-000004000000}"/>
    <cellStyle name="£" xfId="6" xr:uid="{00000000-0005-0000-0000-000005000000}"/>
    <cellStyle name="AUD" xfId="7" xr:uid="{00000000-0005-0000-0000-000006000000}"/>
    <cellStyle name="Calc Currency (0)" xfId="8" xr:uid="{00000000-0005-0000-0000-000007000000}"/>
    <cellStyle name="Calc Currency (2)" xfId="9" xr:uid="{00000000-0005-0000-0000-000008000000}"/>
    <cellStyle name="Calc Percent (0)" xfId="10" xr:uid="{00000000-0005-0000-0000-000009000000}"/>
    <cellStyle name="Calc Percent (1)" xfId="11" xr:uid="{00000000-0005-0000-0000-00000A000000}"/>
    <cellStyle name="Calc Percent (2)" xfId="12" xr:uid="{00000000-0005-0000-0000-00000B000000}"/>
    <cellStyle name="Calc Units (0)" xfId="13" xr:uid="{00000000-0005-0000-0000-00000C000000}"/>
    <cellStyle name="Calc Units (1)" xfId="14" xr:uid="{00000000-0005-0000-0000-00000D000000}"/>
    <cellStyle name="Calc Units (2)" xfId="15" xr:uid="{00000000-0005-0000-0000-00000E000000}"/>
    <cellStyle name="Comma" xfId="16" builtinId="3"/>
    <cellStyle name="Comma [00]" xfId="17" xr:uid="{00000000-0005-0000-0000-000010000000}"/>
    <cellStyle name="Comma 10" xfId="171" xr:uid="{00000000-0005-0000-0000-000011000000}"/>
    <cellStyle name="Comma 11" xfId="71" xr:uid="{00000000-0005-0000-0000-000012000000}"/>
    <cellStyle name="Comma 12" xfId="105" xr:uid="{00000000-0005-0000-0000-000013000000}"/>
    <cellStyle name="Comma 13" xfId="177" xr:uid="{00000000-0005-0000-0000-000014000000}"/>
    <cellStyle name="Comma 14" xfId="81" xr:uid="{00000000-0005-0000-0000-000015000000}"/>
    <cellStyle name="Comma 15" xfId="196" xr:uid="{00000000-0005-0000-0000-000016000000}"/>
    <cellStyle name="Comma 16" xfId="131" xr:uid="{00000000-0005-0000-0000-000017000000}"/>
    <cellStyle name="Comma 17" xfId="146" xr:uid="{00000000-0005-0000-0000-000018000000}"/>
    <cellStyle name="Comma 18" xfId="186" xr:uid="{00000000-0005-0000-0000-000019000000}"/>
    <cellStyle name="Comma 19" xfId="101" xr:uid="{00000000-0005-0000-0000-00001A000000}"/>
    <cellStyle name="Comma 2" xfId="66" xr:uid="{00000000-0005-0000-0000-00001B000000}"/>
    <cellStyle name="Comma 2 2" xfId="164" xr:uid="{00000000-0005-0000-0000-00001C000000}"/>
    <cellStyle name="Comma 20" xfId="128" xr:uid="{00000000-0005-0000-0000-00001D000000}"/>
    <cellStyle name="Comma 21" xfId="142" xr:uid="{00000000-0005-0000-0000-00001E000000}"/>
    <cellStyle name="Comma 22" xfId="126" xr:uid="{00000000-0005-0000-0000-00001F000000}"/>
    <cellStyle name="Comma 23" xfId="144" xr:uid="{00000000-0005-0000-0000-000020000000}"/>
    <cellStyle name="Comma 24" xfId="125" xr:uid="{00000000-0005-0000-0000-000021000000}"/>
    <cellStyle name="Comma 25" xfId="148" xr:uid="{00000000-0005-0000-0000-000022000000}"/>
    <cellStyle name="Comma 26" xfId="124" xr:uid="{00000000-0005-0000-0000-000023000000}"/>
    <cellStyle name="Comma 27" xfId="143" xr:uid="{00000000-0005-0000-0000-000024000000}"/>
    <cellStyle name="Comma 28" xfId="145" xr:uid="{00000000-0005-0000-0000-000025000000}"/>
    <cellStyle name="Comma 29" xfId="157" xr:uid="{00000000-0005-0000-0000-000026000000}"/>
    <cellStyle name="Comma 3" xfId="110" xr:uid="{00000000-0005-0000-0000-000027000000}"/>
    <cellStyle name="Comma 30" xfId="174" xr:uid="{00000000-0005-0000-0000-000028000000}"/>
    <cellStyle name="Comma 31" xfId="200" xr:uid="{00000000-0005-0000-0000-000029000000}"/>
    <cellStyle name="Comma 32" xfId="198" xr:uid="{00000000-0005-0000-0000-00002A000000}"/>
    <cellStyle name="Comma 33" xfId="158" xr:uid="{00000000-0005-0000-0000-00002B000000}"/>
    <cellStyle name="Comma 34" xfId="136" xr:uid="{00000000-0005-0000-0000-00002C000000}"/>
    <cellStyle name="Comma 35" xfId="161" xr:uid="{00000000-0005-0000-0000-00002D000000}"/>
    <cellStyle name="Comma 36" xfId="159" xr:uid="{00000000-0005-0000-0000-00002E000000}"/>
    <cellStyle name="Comma 37" xfId="187" xr:uid="{00000000-0005-0000-0000-00002F000000}"/>
    <cellStyle name="Comma 38" xfId="190" xr:uid="{00000000-0005-0000-0000-000030000000}"/>
    <cellStyle name="Comma 39" xfId="102" xr:uid="{00000000-0005-0000-0000-000031000000}"/>
    <cellStyle name="Comma 4" xfId="114" xr:uid="{00000000-0005-0000-0000-000032000000}"/>
    <cellStyle name="Comma 40" xfId="87" xr:uid="{00000000-0005-0000-0000-000033000000}"/>
    <cellStyle name="Comma 41" xfId="199" xr:uid="{00000000-0005-0000-0000-000034000000}"/>
    <cellStyle name="Comma 42" xfId="182" xr:uid="{00000000-0005-0000-0000-000035000000}"/>
    <cellStyle name="Comma 43" xfId="99" xr:uid="{00000000-0005-0000-0000-000036000000}"/>
    <cellStyle name="Comma 44" xfId="210" xr:uid="{00000000-0005-0000-0000-000037000000}"/>
    <cellStyle name="Comma 45" xfId="202" xr:uid="{00000000-0005-0000-0000-000038000000}"/>
    <cellStyle name="Comma 5" xfId="109" xr:uid="{00000000-0005-0000-0000-000039000000}"/>
    <cellStyle name="Comma 6" xfId="120" xr:uid="{00000000-0005-0000-0000-00003A000000}"/>
    <cellStyle name="Comma 7" xfId="132" xr:uid="{00000000-0005-0000-0000-00003B000000}"/>
    <cellStyle name="Comma 8" xfId="121" xr:uid="{00000000-0005-0000-0000-00003C000000}"/>
    <cellStyle name="Comma 9" xfId="133" xr:uid="{00000000-0005-0000-0000-00003D000000}"/>
    <cellStyle name="Currency" xfId="18" builtinId="4"/>
    <cellStyle name="Currency [00]" xfId="19" xr:uid="{00000000-0005-0000-0000-00003F000000}"/>
    <cellStyle name="Currency 10" xfId="70" xr:uid="{00000000-0005-0000-0000-000040000000}"/>
    <cellStyle name="Currency 11" xfId="106" xr:uid="{00000000-0005-0000-0000-000041000000}"/>
    <cellStyle name="Currency 12" xfId="178" xr:uid="{00000000-0005-0000-0000-000042000000}"/>
    <cellStyle name="Currency 13" xfId="82" xr:uid="{00000000-0005-0000-0000-000043000000}"/>
    <cellStyle name="Currency 14" xfId="197" xr:uid="{00000000-0005-0000-0000-000044000000}"/>
    <cellStyle name="Currency 15" xfId="192" xr:uid="{00000000-0005-0000-0000-000045000000}"/>
    <cellStyle name="Currency 16" xfId="92" xr:uid="{00000000-0005-0000-0000-000046000000}"/>
    <cellStyle name="Currency 17" xfId="206" xr:uid="{00000000-0005-0000-0000-000047000000}"/>
    <cellStyle name="Currency 18" xfId="135" xr:uid="{00000000-0005-0000-0000-000048000000}"/>
    <cellStyle name="Currency 19" xfId="147" xr:uid="{00000000-0005-0000-0000-000049000000}"/>
    <cellStyle name="Currency 2" xfId="67" xr:uid="{00000000-0005-0000-0000-00004A000000}"/>
    <cellStyle name="Currency 2 2" xfId="84" xr:uid="{00000000-0005-0000-0000-00004B000000}"/>
    <cellStyle name="Currency 20" xfId="134" xr:uid="{00000000-0005-0000-0000-00004C000000}"/>
    <cellStyle name="Currency 21" xfId="141" xr:uid="{00000000-0005-0000-0000-00004D000000}"/>
    <cellStyle name="Currency 22" xfId="74" xr:uid="{00000000-0005-0000-0000-00004E000000}"/>
    <cellStyle name="Currency 23" xfId="78" xr:uid="{00000000-0005-0000-0000-00004F000000}"/>
    <cellStyle name="Currency 24" xfId="203" xr:uid="{00000000-0005-0000-0000-000050000000}"/>
    <cellStyle name="Currency 25" xfId="189" xr:uid="{00000000-0005-0000-0000-000051000000}"/>
    <cellStyle name="Currency 26" xfId="127" xr:uid="{00000000-0005-0000-0000-000052000000}"/>
    <cellStyle name="Currency 27" xfId="140" xr:uid="{00000000-0005-0000-0000-000053000000}"/>
    <cellStyle name="Currency 28" xfId="205" xr:uid="{00000000-0005-0000-0000-000054000000}"/>
    <cellStyle name="Currency 29" xfId="86" xr:uid="{00000000-0005-0000-0000-000055000000}"/>
    <cellStyle name="Currency 3" xfId="111" xr:uid="{00000000-0005-0000-0000-000056000000}"/>
    <cellStyle name="Currency 30" xfId="153" xr:uid="{00000000-0005-0000-0000-000057000000}"/>
    <cellStyle name="Currency 31" xfId="152" xr:uid="{00000000-0005-0000-0000-000058000000}"/>
    <cellStyle name="Currency 32" xfId="193" xr:uid="{00000000-0005-0000-0000-000059000000}"/>
    <cellStyle name="Currency 33" xfId="149" xr:uid="{00000000-0005-0000-0000-00005A000000}"/>
    <cellStyle name="Currency 34" xfId="137" xr:uid="{00000000-0005-0000-0000-00005B000000}"/>
    <cellStyle name="Currency 35" xfId="209" xr:uid="{00000000-0005-0000-0000-00005C000000}"/>
    <cellStyle name="Currency 36" xfId="93" xr:uid="{00000000-0005-0000-0000-00005D000000}"/>
    <cellStyle name="Currency 37" xfId="191" xr:uid="{00000000-0005-0000-0000-00005E000000}"/>
    <cellStyle name="Currency 38" xfId="184" xr:uid="{00000000-0005-0000-0000-00005F000000}"/>
    <cellStyle name="Currency 4" xfId="113" xr:uid="{00000000-0005-0000-0000-000060000000}"/>
    <cellStyle name="Currency 5" xfId="112" xr:uid="{00000000-0005-0000-0000-000061000000}"/>
    <cellStyle name="Currency 6" xfId="122" xr:uid="{00000000-0005-0000-0000-000062000000}"/>
    <cellStyle name="Currency 7" xfId="129" xr:uid="{00000000-0005-0000-0000-000063000000}"/>
    <cellStyle name="Currency 8" xfId="123" xr:uid="{00000000-0005-0000-0000-000064000000}"/>
    <cellStyle name="Currency 9" xfId="130" xr:uid="{00000000-0005-0000-0000-000065000000}"/>
    <cellStyle name="Date Short" xfId="20" xr:uid="{00000000-0005-0000-0000-000066000000}"/>
    <cellStyle name="dd/mm/yy" xfId="21" xr:uid="{00000000-0005-0000-0000-000067000000}"/>
    <cellStyle name="DELTA" xfId="22" xr:uid="{00000000-0005-0000-0000-000068000000}"/>
    <cellStyle name="DFL" xfId="23" xr:uid="{00000000-0005-0000-0000-000069000000}"/>
    <cellStyle name="Enter Currency (0)" xfId="24" xr:uid="{00000000-0005-0000-0000-00006A000000}"/>
    <cellStyle name="Enter Currency (2)" xfId="25" xr:uid="{00000000-0005-0000-0000-00006B000000}"/>
    <cellStyle name="Enter Units (0)" xfId="26" xr:uid="{00000000-0005-0000-0000-00006C000000}"/>
    <cellStyle name="Enter Units (1)" xfId="27" xr:uid="{00000000-0005-0000-0000-00006D000000}"/>
    <cellStyle name="Enter Units (2)" xfId="28" xr:uid="{00000000-0005-0000-0000-00006E000000}"/>
    <cellStyle name="Euro" xfId="29" xr:uid="{00000000-0005-0000-0000-00006F000000}"/>
    <cellStyle name="FF" xfId="30" xr:uid="{00000000-0005-0000-0000-000070000000}"/>
    <cellStyle name="Grey" xfId="31" xr:uid="{00000000-0005-0000-0000-000071000000}"/>
    <cellStyle name="Header1" xfId="32" xr:uid="{00000000-0005-0000-0000-000072000000}"/>
    <cellStyle name="Header2" xfId="33" xr:uid="{00000000-0005-0000-0000-000073000000}"/>
    <cellStyle name="Input [yellow]" xfId="34" xr:uid="{00000000-0005-0000-0000-000074000000}"/>
    <cellStyle name="ITL" xfId="35" xr:uid="{00000000-0005-0000-0000-000075000000}"/>
    <cellStyle name="Link Currency (0)" xfId="36" xr:uid="{00000000-0005-0000-0000-000076000000}"/>
    <cellStyle name="Link Currency (2)" xfId="37" xr:uid="{00000000-0005-0000-0000-000077000000}"/>
    <cellStyle name="Link Units (0)" xfId="38" xr:uid="{00000000-0005-0000-0000-000078000000}"/>
    <cellStyle name="Link Units (1)" xfId="39" xr:uid="{00000000-0005-0000-0000-000079000000}"/>
    <cellStyle name="Link Units (2)" xfId="40" xr:uid="{00000000-0005-0000-0000-00007A000000}"/>
    <cellStyle name="mm/yy" xfId="41" xr:uid="{00000000-0005-0000-0000-00007B000000}"/>
    <cellStyle name="Normal" xfId="0" builtinId="0"/>
    <cellStyle name="Normal - Style1" xfId="42" xr:uid="{00000000-0005-0000-0000-00007D000000}"/>
    <cellStyle name="Normal 10" xfId="43" xr:uid="{00000000-0005-0000-0000-00007E000000}"/>
    <cellStyle name="Normal 11" xfId="165" xr:uid="{00000000-0005-0000-0000-00007F000000}"/>
    <cellStyle name="Normal 12" xfId="166" xr:uid="{00000000-0005-0000-0000-000080000000}"/>
    <cellStyle name="Normal 13" xfId="167" xr:uid="{00000000-0005-0000-0000-000081000000}"/>
    <cellStyle name="Normal 14" xfId="168" xr:uid="{00000000-0005-0000-0000-000082000000}"/>
    <cellStyle name="Normal 15" xfId="169" xr:uid="{00000000-0005-0000-0000-000083000000}"/>
    <cellStyle name="Normal 16" xfId="170" xr:uid="{00000000-0005-0000-0000-000084000000}"/>
    <cellStyle name="Normal 17" xfId="173" xr:uid="{00000000-0005-0000-0000-000085000000}"/>
    <cellStyle name="Normal 18" xfId="68" xr:uid="{00000000-0005-0000-0000-000086000000}"/>
    <cellStyle name="Normal 19" xfId="108" xr:uid="{00000000-0005-0000-0000-000087000000}"/>
    <cellStyle name="Normal 2" xfId="65" xr:uid="{00000000-0005-0000-0000-000088000000}"/>
    <cellStyle name="Normal 2 2" xfId="75" xr:uid="{00000000-0005-0000-0000-000089000000}"/>
    <cellStyle name="Normal 20" xfId="179" xr:uid="{00000000-0005-0000-0000-00008A000000}"/>
    <cellStyle name="Normal 21" xfId="151" xr:uid="{00000000-0005-0000-0000-00008B000000}"/>
    <cellStyle name="Normal 22" xfId="150" xr:uid="{00000000-0005-0000-0000-00008C000000}"/>
    <cellStyle name="Normal 23" xfId="83" xr:uid="{00000000-0005-0000-0000-00008D000000}"/>
    <cellStyle name="Normal 24" xfId="183" xr:uid="{00000000-0005-0000-0000-00008E000000}"/>
    <cellStyle name="Normal 25" xfId="88" xr:uid="{00000000-0005-0000-0000-00008F000000}"/>
    <cellStyle name="Normal 26" xfId="204" xr:uid="{00000000-0005-0000-0000-000090000000}"/>
    <cellStyle name="Normal 27" xfId="156" xr:uid="{00000000-0005-0000-0000-000091000000}"/>
    <cellStyle name="Normal 28" xfId="155" xr:uid="{00000000-0005-0000-0000-000092000000}"/>
    <cellStyle name="Normal 29" xfId="95" xr:uid="{00000000-0005-0000-0000-000093000000}"/>
    <cellStyle name="Normal 3" xfId="107" xr:uid="{00000000-0005-0000-0000-000094000000}"/>
    <cellStyle name="Normal 30" xfId="103" xr:uid="{00000000-0005-0000-0000-000095000000}"/>
    <cellStyle name="Normal 31" xfId="160" xr:uid="{00000000-0005-0000-0000-000096000000}"/>
    <cellStyle name="Normal 32" xfId="162" xr:uid="{00000000-0005-0000-0000-000097000000}"/>
    <cellStyle name="Normal 33" xfId="175" xr:uid="{00000000-0005-0000-0000-000098000000}"/>
    <cellStyle name="Normal 34" xfId="163" xr:uid="{00000000-0005-0000-0000-000099000000}"/>
    <cellStyle name="Normal 35" xfId="154" xr:uid="{00000000-0005-0000-0000-00009A000000}"/>
    <cellStyle name="Normal 36" xfId="79" xr:uid="{00000000-0005-0000-0000-00009B000000}"/>
    <cellStyle name="Normal 37" xfId="201" xr:uid="{00000000-0005-0000-0000-00009C000000}"/>
    <cellStyle name="Normal 38" xfId="211" xr:uid="{00000000-0005-0000-0000-00009D000000}"/>
    <cellStyle name="Normal 39" xfId="96" xr:uid="{00000000-0005-0000-0000-00009E000000}"/>
    <cellStyle name="Normal 4" xfId="116" xr:uid="{00000000-0005-0000-0000-00009F000000}"/>
    <cellStyle name="Normal 40" xfId="212" xr:uid="{00000000-0005-0000-0000-0000A0000000}"/>
    <cellStyle name="Normal 41" xfId="85" xr:uid="{00000000-0005-0000-0000-0000A1000000}"/>
    <cellStyle name="Normal 42" xfId="208" xr:uid="{00000000-0005-0000-0000-0000A2000000}"/>
    <cellStyle name="Normal 43" xfId="73" xr:uid="{00000000-0005-0000-0000-0000A3000000}"/>
    <cellStyle name="Normal 44" xfId="77" xr:uid="{00000000-0005-0000-0000-0000A4000000}"/>
    <cellStyle name="Normal 5" xfId="117" xr:uid="{00000000-0005-0000-0000-0000A5000000}"/>
    <cellStyle name="Normal 6" xfId="118" xr:uid="{00000000-0005-0000-0000-0000A6000000}"/>
    <cellStyle name="Normal 7" xfId="138" xr:uid="{00000000-0005-0000-0000-0000A7000000}"/>
    <cellStyle name="Normal 8" xfId="119" xr:uid="{00000000-0005-0000-0000-0000A8000000}"/>
    <cellStyle name="Normal 9" xfId="139" xr:uid="{00000000-0005-0000-0000-0000A9000000}"/>
    <cellStyle name="NZD" xfId="44" xr:uid="{00000000-0005-0000-0000-0000AA000000}"/>
    <cellStyle name="Output Amounts" xfId="45" xr:uid="{00000000-0005-0000-0000-0000AB000000}"/>
    <cellStyle name="Output Column Headings" xfId="46" xr:uid="{00000000-0005-0000-0000-0000AC000000}"/>
    <cellStyle name="Output Line Items" xfId="47" xr:uid="{00000000-0005-0000-0000-0000AD000000}"/>
    <cellStyle name="Output Report Heading" xfId="48" xr:uid="{00000000-0005-0000-0000-0000AE000000}"/>
    <cellStyle name="Percent" xfId="49" builtinId="5"/>
    <cellStyle name="Percent [0]" xfId="50" xr:uid="{00000000-0005-0000-0000-0000B0000000}"/>
    <cellStyle name="Percent [00]" xfId="51" xr:uid="{00000000-0005-0000-0000-0000B1000000}"/>
    <cellStyle name="Percent [2]" xfId="52" xr:uid="{00000000-0005-0000-0000-0000B2000000}"/>
    <cellStyle name="Percent 10" xfId="195" xr:uid="{00000000-0005-0000-0000-0000B3000000}"/>
    <cellStyle name="Percent 11" xfId="185" xr:uid="{00000000-0005-0000-0000-0000B4000000}"/>
    <cellStyle name="Percent 12" xfId="91" xr:uid="{00000000-0005-0000-0000-0000B5000000}"/>
    <cellStyle name="Percent 13" xfId="207" xr:uid="{00000000-0005-0000-0000-0000B6000000}"/>
    <cellStyle name="Percent 14" xfId="98" xr:uid="{00000000-0005-0000-0000-0000B7000000}"/>
    <cellStyle name="Percent 15" xfId="76" xr:uid="{00000000-0005-0000-0000-0000B8000000}"/>
    <cellStyle name="Percent 16" xfId="94" xr:uid="{00000000-0005-0000-0000-0000B9000000}"/>
    <cellStyle name="Percent 17" xfId="188" xr:uid="{00000000-0005-0000-0000-0000BA000000}"/>
    <cellStyle name="Percent 18" xfId="181" xr:uid="{00000000-0005-0000-0000-0000BB000000}"/>
    <cellStyle name="Percent 19" xfId="90" xr:uid="{00000000-0005-0000-0000-0000BC000000}"/>
    <cellStyle name="Percent 2" xfId="100" xr:uid="{00000000-0005-0000-0000-0000BD000000}"/>
    <cellStyle name="Percent 20" xfId="194" xr:uid="{00000000-0005-0000-0000-0000BE000000}"/>
    <cellStyle name="Percent 21" xfId="89" xr:uid="{00000000-0005-0000-0000-0000BF000000}"/>
    <cellStyle name="Percent 22" xfId="180" xr:uid="{00000000-0005-0000-0000-0000C0000000}"/>
    <cellStyle name="Percent 23" xfId="97" xr:uid="{00000000-0005-0000-0000-0000C1000000}"/>
    <cellStyle name="Percent 3" xfId="115" xr:uid="{00000000-0005-0000-0000-0000C2000000}"/>
    <cellStyle name="Percent 4" xfId="172" xr:uid="{00000000-0005-0000-0000-0000C3000000}"/>
    <cellStyle name="Percent 5" xfId="69" xr:uid="{00000000-0005-0000-0000-0000C4000000}"/>
    <cellStyle name="Percent 6" xfId="72" xr:uid="{00000000-0005-0000-0000-0000C5000000}"/>
    <cellStyle name="Percent 7" xfId="104" xr:uid="{00000000-0005-0000-0000-0000C6000000}"/>
    <cellStyle name="Percent 8" xfId="176" xr:uid="{00000000-0005-0000-0000-0000C7000000}"/>
    <cellStyle name="Percent 9" xfId="80" xr:uid="{00000000-0005-0000-0000-0000C8000000}"/>
    <cellStyle name="PHP" xfId="53" xr:uid="{00000000-0005-0000-0000-0000C9000000}"/>
    <cellStyle name="PrePop Currency (0)" xfId="54" xr:uid="{00000000-0005-0000-0000-0000CA000000}"/>
    <cellStyle name="PrePop Currency (2)" xfId="55" xr:uid="{00000000-0005-0000-0000-0000CB000000}"/>
    <cellStyle name="PrePop Units (0)" xfId="56" xr:uid="{00000000-0005-0000-0000-0000CC000000}"/>
    <cellStyle name="PrePop Units (1)" xfId="57" xr:uid="{00000000-0005-0000-0000-0000CD000000}"/>
    <cellStyle name="PrePop Units (2)" xfId="58" xr:uid="{00000000-0005-0000-0000-0000CE000000}"/>
    <cellStyle name="Ptas" xfId="59" xr:uid="{00000000-0005-0000-0000-0000CF000000}"/>
    <cellStyle name="Text Indent A" xfId="60" xr:uid="{00000000-0005-0000-0000-0000D0000000}"/>
    <cellStyle name="Text Indent B" xfId="61" xr:uid="{00000000-0005-0000-0000-0000D1000000}"/>
    <cellStyle name="Text Indent C" xfId="62" xr:uid="{00000000-0005-0000-0000-0000D2000000}"/>
    <cellStyle name="USD" xfId="63" xr:uid="{00000000-0005-0000-0000-0000D3000000}"/>
    <cellStyle name="Year" xfId="64" xr:uid="{00000000-0005-0000-0000-0000D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externalLink" Target="externalLinks/externalLink1.xml"/><Relationship Id="rId21" Type="http://schemas.openxmlformats.org/officeDocument/2006/relationships/customXml" Target="../customXml/item7.xml"/><Relationship Id="rId7" Type="http://schemas.openxmlformats.org/officeDocument/2006/relationships/externalLink" Target="externalLinks/externalLink5.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20"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customXml" Target="../customXml/item1.xml"/><Relationship Id="rId10" Type="http://schemas.openxmlformats.org/officeDocument/2006/relationships/externalLink" Target="externalLinks/externalLink8.xml"/><Relationship Id="rId19" Type="http://schemas.openxmlformats.org/officeDocument/2006/relationships/customXml" Target="../customXml/item5.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rvfile01\corp_finance\corp_finance\WW_finance\sfr%200105\Uploaded\Amsterdam%20Packs\713%20x%20%2020%20JHIF%20BV%200105%20Revise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rvfile01\corp_finance\corp_finance\WW_finance\sfr%200904\Uploaded\Amsterdam%20Packs\713%20x%20%2020%20%20JHIF%20BV%2009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rvfile01\corp_finance\Accounting&amp;reporting\FY05\713_JHIF\Tax\FRR%20calculations\FY05\October\115NVTech10_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Irvfile01\corp_finance\CORP_FINANCE\WW_finance\sfrs%20for%20YEM01\Sfr%201200\book\Jhnv\10q\JHNV%2010-Q%20USGAAP%20@%2012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Home\FAS%20109%206_03_ver2(no%20opt%20ex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IRVFILE01\CORP_FINANCE\CORP_FINANCE\WW_finance\sfr%201209\MD&amp;A\Draft%20Press%20Pack%20docs\Slides\Slides_Templat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Irvfile01\corp_finance\Documents%20and%20Settings\michaelv\Desktop\FRR%20WP%20REVAMP\Netherlands%20tax%20provision%20-%2010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rvfile01\corp_finance\CORP_FINANCE\WW_finance\sfr%200607\MD&amp;A\MD&amp;A%20Financials%20June%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4">
          <cell r="G4" t="str">
            <v>James Hardie International Finance BV</v>
          </cell>
        </row>
        <row r="5">
          <cell r="G5">
            <v>713</v>
          </cell>
        </row>
        <row r="9">
          <cell r="G9">
            <v>36921</v>
          </cell>
        </row>
        <row r="12">
          <cell r="G12" t="str">
            <v>USD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2"/>
      <sheetName val="G1"/>
      <sheetName val="Contribution Analysis"/>
      <sheetName val="Confirm Form IC current account"/>
      <sheetName val="Confirm Form"/>
      <sheetName val="Look_up_data"/>
      <sheetName val="Bank_code"/>
      <sheetName val="Sales_code"/>
      <sheetName val="Provn_code"/>
      <sheetName val="Macro1"/>
      <sheetName val="Dialog1"/>
      <sheetName val="Dialog2"/>
      <sheetName val="Dialog3"/>
      <sheetName val="Dialog4"/>
    </sheetNames>
    <sheetDataSet>
      <sheetData sheetId="0" refreshError="1">
        <row r="16">
          <cell r="J1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A1"/>
      <sheetName val="G1"/>
      <sheetName val="G2"/>
      <sheetName val="Contribution Analysis"/>
      <sheetName val="Confirm Form"/>
      <sheetName val="Look_up_data"/>
      <sheetName val="Bank_code"/>
      <sheetName val="Sales_code"/>
      <sheetName val="Provn_code"/>
      <sheetName val="Macro1"/>
      <sheetName val="Dialog1"/>
      <sheetName val="Dialog2"/>
      <sheetName val="Dialog3"/>
      <sheetName val="Dialog4"/>
      <sheetName val="Contribution_Analysis"/>
      <sheetName val="Confirm_Form"/>
    </sheetNames>
    <sheetDataSet>
      <sheetData sheetId="0" refreshError="1"/>
      <sheetData sheetId="1" refreshError="1"/>
      <sheetData sheetId="2" refreshError="1"/>
      <sheetData sheetId="3" refreshError="1"/>
      <sheetData sheetId="4" refreshError="1"/>
      <sheetData sheetId="5" refreshError="1"/>
      <sheetData sheetId="6" refreshError="1">
        <row r="6">
          <cell r="M6" t="str">
            <v>30 October 2004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port"/>
      <sheetName val="Index"/>
      <sheetName val="cover page"/>
      <sheetName val="Misc items removed"/>
      <sheetName val="cover_page"/>
      <sheetName val="Misc_items_removed"/>
    </sheetNames>
    <sheetDataSet>
      <sheetData sheetId="0">
        <row r="20">
          <cell r="B20" t="str">
            <v xml:space="preserve">Six Months </v>
          </cell>
        </row>
        <row r="21">
          <cell r="B21" t="str">
            <v>Ended September 30,</v>
          </cell>
        </row>
      </sheetData>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sheetName val="Directory"/>
      <sheetName val="M 1S"/>
      <sheetName val="Report"/>
      <sheetName val="Change - Consolidated"/>
      <sheetName val="Change - JHBP Corporate"/>
      <sheetName val="Change - JHBP"/>
      <sheetName val="Rate Rec."/>
      <sheetName val="Deferred - Consolidated"/>
      <sheetName val="Deferred - JHBP"/>
      <sheetName val="Deferred - JHBP Corp"/>
      <sheetName val="True Up Adj"/>
      <sheetName val="109 JOURNAL ENTRY"/>
      <sheetName val="Tax Rec."/>
      <sheetName val="USGAAP"/>
      <sheetName val="PL ENTRY "/>
      <sheetName val="US DEF FOR AUS ACCTS"/>
      <sheetName val="Cushion in FIT &amp; SIT Payable"/>
      <sheetName val="Cushion Analysis"/>
      <sheetName val="Stock Option Deduction"/>
      <sheetName val="Book Exp Stock Opts Ex-2003"/>
      <sheetName val="BookExp Stock Opts Ex-2002"/>
      <sheetName val="Sale of Las Vegas Land"/>
      <sheetName val="Cap Loss cf"/>
    </sheetNames>
    <sheetDataSet>
      <sheetData sheetId="0"/>
      <sheetData sheetId="1"/>
      <sheetData sheetId="2"/>
      <sheetData sheetId="3"/>
      <sheetData sheetId="4"/>
      <sheetData sheetId="5" refreshError="1"/>
      <sheetData sheetId="6"/>
      <sheetData sheetId="7"/>
      <sheetData sheetId="8"/>
      <sheetData sheetId="9" refreshError="1"/>
      <sheetData sheetId="10" refreshError="1"/>
      <sheetData sheetId="11" refreshError="1"/>
      <sheetData sheetId="12"/>
      <sheetData sheetId="13"/>
      <sheetData sheetId="14" refreshError="1"/>
      <sheetData sheetId="15"/>
      <sheetData sheetId="16"/>
      <sheetData sheetId="17"/>
      <sheetData sheetId="18"/>
      <sheetData sheetId="19" refreshError="1"/>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s Slides&gt;&gt;&gt;"/>
      <sheetName val="Chart"/>
      <sheetName val="NOP Slides"/>
      <sheetName val="Results for the Q"/>
      <sheetName val="Results for the YTD"/>
      <sheetName val="Segment Net Sales"/>
      <sheetName val="Segment EBIT"/>
      <sheetName val="Net Interest (expense) Income"/>
      <sheetName val="Income Tax Expense"/>
      <sheetName val="General Corporate Cost"/>
      <sheetName val="EBITDA"/>
      <sheetName val="Cash Flow"/>
      <sheetName val="Capital Expenditure"/>
      <sheetName val="Debt Table"/>
      <sheetName val="Key Ratios"/>
      <sheetName val="Corp Fin Support for slides&gt;&gt;&gt;"/>
      <sheetName val="FX Data"/>
      <sheetName val="EBITD&amp;A_TM1"/>
      <sheetName val="CF"/>
      <sheetName val="CAPEX"/>
      <sheetName val="Custom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ory"/>
      <sheetName val="Current"/>
      <sheetName val="Sch M-1S"/>
      <sheetName val="Mandatory Releases"/>
      <sheetName val="A1 JHIF"/>
      <sheetName val="A1 JHI INV "/>
      <sheetName val="Change"/>
      <sheetName val="Deferred"/>
      <sheetName val="Report"/>
      <sheetName val="Tax Rec."/>
      <sheetName val="Rate Rec - IP PERM"/>
      <sheetName val="Rate Adj - IP PERM"/>
      <sheetName val="DEFERREDS "/>
      <sheetName val="=NOT USED="/>
      <sheetName val="Reserve Rollforward"/>
      <sheetName val="109 JE - IP PERM"/>
      <sheetName val="PY Perms"/>
      <sheetName val="Rates"/>
      <sheetName val="OLD PY Perms"/>
      <sheetName val="Look_up_data"/>
      <sheetName val="Debt schedule"/>
      <sheetName val="Sch_M-1S"/>
      <sheetName val="Mandatory_Releases"/>
      <sheetName val="A1_JHIF"/>
      <sheetName val="A1_JHI_INV_"/>
      <sheetName val="Tax_Rec_"/>
      <sheetName val="Rate_Rec_-_IP_PERM"/>
      <sheetName val="Rate_Adj_-_IP_PERM"/>
      <sheetName val="DEFERREDS_"/>
      <sheetName val="=NOT_USED="/>
      <sheetName val="Reserve_Rollforward"/>
      <sheetName val="109_JE_-_IP_PERM"/>
      <sheetName val="PY_Perms"/>
      <sheetName val="OLD_PY_Perms"/>
      <sheetName val="Debt_schedule"/>
    </sheetNames>
    <sheetDataSet>
      <sheetData sheetId="0" refreshError="1"/>
      <sheetData sheetId="1"/>
      <sheetData sheetId="2"/>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ow r="18">
          <cell r="I18">
            <v>0.15663417843174948</v>
          </cell>
        </row>
      </sheetData>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cription"/>
      <sheetName val="Recon Sheet"/>
      <sheetName val="Summary"/>
      <sheetName val="Volume"/>
      <sheetName val="Total Net Sales"/>
      <sheetName val="EBIT"/>
      <sheetName val="EBIT %"/>
      <sheetName val="Gross Margin"/>
      <sheetName val="Gross Margin %"/>
      <sheetName val="SGA"/>
      <sheetName val="SGA%"/>
      <sheetName val="R &amp; D"/>
      <sheetName val="Restructuring 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0">
    <pageSetUpPr fitToPage="1"/>
  </sheetPr>
  <dimension ref="A2:AI80"/>
  <sheetViews>
    <sheetView showGridLines="0" tabSelected="1" zoomScale="80" zoomScaleNormal="80" workbookViewId="0">
      <pane xSplit="3" ySplit="3" topLeftCell="D4" activePane="bottomRight" state="frozen"/>
      <selection pane="topRight" activeCell="E1" sqref="E1"/>
      <selection pane="bottomLeft" activeCell="A4" sqref="A4"/>
      <selection pane="bottomRight" activeCell="D28" sqref="D28"/>
    </sheetView>
  </sheetViews>
  <sheetFormatPr defaultColWidth="9" defaultRowHeight="13.8"/>
  <cols>
    <col min="1" max="1" width="1.5" style="1" customWidth="1"/>
    <col min="2" max="2" width="59.8984375" style="1" customWidth="1"/>
    <col min="3" max="3" width="11.5" style="1" customWidth="1"/>
    <col min="4" max="18" width="14.5" style="1" customWidth="1"/>
    <col min="19" max="32" width="14.5" style="144" customWidth="1"/>
    <col min="33" max="33" width="14.59765625" style="1" customWidth="1"/>
    <col min="34" max="16384" width="9" style="1"/>
  </cols>
  <sheetData>
    <row r="2" spans="1:33" s="21" customFormat="1">
      <c r="D2" s="184" t="s">
        <v>26</v>
      </c>
      <c r="E2" s="185"/>
      <c r="F2" s="185"/>
      <c r="G2" s="185"/>
      <c r="H2" s="186"/>
      <c r="I2" s="184" t="s">
        <v>27</v>
      </c>
      <c r="J2" s="185"/>
      <c r="K2" s="185"/>
      <c r="L2" s="185"/>
      <c r="M2" s="186"/>
      <c r="N2" s="184" t="s">
        <v>41</v>
      </c>
      <c r="O2" s="185"/>
      <c r="P2" s="185"/>
      <c r="Q2" s="185"/>
      <c r="R2" s="186"/>
      <c r="S2" s="181" t="s">
        <v>49</v>
      </c>
      <c r="T2" s="182"/>
      <c r="U2" s="182"/>
      <c r="V2" s="182"/>
      <c r="W2" s="183"/>
      <c r="X2" s="181" t="s">
        <v>61</v>
      </c>
      <c r="Y2" s="182"/>
      <c r="Z2" s="182"/>
      <c r="AA2" s="182"/>
      <c r="AB2" s="183"/>
      <c r="AC2" s="178" t="s">
        <v>79</v>
      </c>
      <c r="AD2" s="179"/>
      <c r="AE2" s="179"/>
      <c r="AF2" s="179"/>
      <c r="AG2" s="180"/>
    </row>
    <row r="3" spans="1:33" s="49" customFormat="1">
      <c r="B3" s="50" t="s">
        <v>40</v>
      </c>
      <c r="C3" s="51" t="s">
        <v>15</v>
      </c>
      <c r="D3" s="14" t="s">
        <v>20</v>
      </c>
      <c r="E3" s="52" t="s">
        <v>23</v>
      </c>
      <c r="F3" s="52" t="s">
        <v>24</v>
      </c>
      <c r="G3" s="53" t="s">
        <v>25</v>
      </c>
      <c r="H3" s="52" t="s">
        <v>38</v>
      </c>
      <c r="I3" s="14" t="s">
        <v>28</v>
      </c>
      <c r="J3" s="52" t="s">
        <v>29</v>
      </c>
      <c r="K3" s="52" t="s">
        <v>30</v>
      </c>
      <c r="L3" s="53" t="s">
        <v>31</v>
      </c>
      <c r="M3" s="53" t="s">
        <v>39</v>
      </c>
      <c r="N3" s="95" t="s">
        <v>42</v>
      </c>
      <c r="O3" s="96" t="s">
        <v>43</v>
      </c>
      <c r="P3" s="96" t="s">
        <v>46</v>
      </c>
      <c r="Q3" s="96" t="s">
        <v>48</v>
      </c>
      <c r="R3" s="90" t="s">
        <v>44</v>
      </c>
      <c r="S3" s="146" t="s">
        <v>50</v>
      </c>
      <c r="T3" s="145" t="s">
        <v>51</v>
      </c>
      <c r="U3" s="145" t="s">
        <v>56</v>
      </c>
      <c r="V3" s="145" t="s">
        <v>57</v>
      </c>
      <c r="W3" s="132" t="s">
        <v>52</v>
      </c>
      <c r="X3" s="146" t="s">
        <v>62</v>
      </c>
      <c r="Y3" s="145" t="s">
        <v>69</v>
      </c>
      <c r="Z3" s="145" t="s">
        <v>71</v>
      </c>
      <c r="AA3" s="145" t="s">
        <v>72</v>
      </c>
      <c r="AB3" s="132" t="s">
        <v>70</v>
      </c>
      <c r="AC3" s="146" t="s">
        <v>80</v>
      </c>
      <c r="AD3" s="145" t="s">
        <v>83</v>
      </c>
      <c r="AE3" s="145" t="s">
        <v>88</v>
      </c>
      <c r="AF3" s="145" t="s">
        <v>90</v>
      </c>
      <c r="AG3" s="167" t="s">
        <v>84</v>
      </c>
    </row>
    <row r="4" spans="1:33" s="21" customFormat="1">
      <c r="A4" s="1"/>
      <c r="B4" s="1"/>
      <c r="C4" s="1"/>
      <c r="D4" s="15"/>
      <c r="E4" s="22"/>
      <c r="F4" s="22"/>
      <c r="G4" s="23"/>
      <c r="H4" s="22"/>
      <c r="I4" s="15"/>
      <c r="J4" s="11"/>
      <c r="K4" s="27"/>
      <c r="L4" s="28"/>
      <c r="M4" s="23"/>
      <c r="N4" s="15"/>
      <c r="O4" s="22"/>
      <c r="P4" s="22"/>
      <c r="Q4" s="22"/>
      <c r="R4" s="91"/>
      <c r="S4" s="133"/>
      <c r="T4" s="134"/>
      <c r="U4" s="134"/>
      <c r="V4" s="134"/>
      <c r="W4" s="135"/>
      <c r="X4" s="133"/>
      <c r="Y4" s="134"/>
      <c r="Z4" s="134"/>
      <c r="AA4" s="134"/>
      <c r="AB4" s="135"/>
      <c r="AC4" s="133"/>
      <c r="AD4" s="134"/>
      <c r="AE4" s="134"/>
      <c r="AF4" s="134"/>
      <c r="AG4" s="162"/>
    </row>
    <row r="5" spans="1:33" s="21" customFormat="1">
      <c r="A5" s="1"/>
      <c r="B5" s="25" t="s">
        <v>5</v>
      </c>
      <c r="C5" s="26">
        <v>-1</v>
      </c>
      <c r="D5" s="15"/>
      <c r="E5" s="22"/>
      <c r="F5" s="22"/>
      <c r="G5" s="23"/>
      <c r="H5" s="22"/>
      <c r="I5" s="15"/>
      <c r="J5" s="11"/>
      <c r="K5" s="27"/>
      <c r="L5" s="28"/>
      <c r="M5" s="23"/>
      <c r="N5" s="15"/>
      <c r="O5" s="22"/>
      <c r="P5" s="22"/>
      <c r="Q5" s="22"/>
      <c r="R5" s="91"/>
      <c r="S5" s="133"/>
      <c r="T5" s="134"/>
      <c r="U5" s="134"/>
      <c r="V5" s="134"/>
      <c r="W5" s="135"/>
      <c r="X5" s="133"/>
      <c r="Y5" s="134"/>
      <c r="Z5" s="134"/>
      <c r="AA5" s="134"/>
      <c r="AB5" s="135"/>
      <c r="AC5" s="133"/>
      <c r="AD5" s="134"/>
      <c r="AE5" s="134"/>
      <c r="AF5" s="134"/>
      <c r="AG5" s="163"/>
    </row>
    <row r="6" spans="1:33" s="21" customFormat="1">
      <c r="A6" s="1"/>
      <c r="B6" s="19" t="s">
        <v>21</v>
      </c>
      <c r="C6" s="7"/>
      <c r="D6" s="54">
        <v>548.4</v>
      </c>
      <c r="E6" s="55">
        <v>571.70000000000005</v>
      </c>
      <c r="F6" s="55">
        <v>516.70000000000005</v>
      </c>
      <c r="G6" s="56">
        <v>578.6</v>
      </c>
      <c r="H6" s="55">
        <v>2215.4</v>
      </c>
      <c r="I6" s="54">
        <v>561.5</v>
      </c>
      <c r="J6" s="55">
        <v>561.6</v>
      </c>
      <c r="K6" s="55">
        <v>528.9</v>
      </c>
      <c r="L6" s="56">
        <v>586.79999999999995</v>
      </c>
      <c r="M6" s="56">
        <v>2238.8000000000002</v>
      </c>
      <c r="N6" s="54">
        <v>591</v>
      </c>
      <c r="O6" s="55">
        <v>591.70000000000005</v>
      </c>
      <c r="P6" s="55">
        <v>532.1</v>
      </c>
      <c r="Q6" s="55">
        <v>593.29999999999995</v>
      </c>
      <c r="R6" s="88">
        <f>SUM(N6:Q6)</f>
        <v>2308.1000000000004</v>
      </c>
      <c r="S6" s="136">
        <v>612.70000000000005</v>
      </c>
      <c r="T6" s="134">
        <v>620.9</v>
      </c>
      <c r="U6" s="134">
        <v>593</v>
      </c>
      <c r="V6" s="134">
        <v>655</v>
      </c>
      <c r="W6" s="135">
        <f>SUM(S6:V6)</f>
        <v>2481.6</v>
      </c>
      <c r="X6" s="136">
        <v>609.70000000000005</v>
      </c>
      <c r="Y6" s="134">
        <v>686.7</v>
      </c>
      <c r="Z6" s="134">
        <v>693.8</v>
      </c>
      <c r="AA6" s="134">
        <v>723.2</v>
      </c>
      <c r="AB6" s="135">
        <f>SUM(X6:AA6)</f>
        <v>2713.4</v>
      </c>
      <c r="AC6" s="136">
        <v>738.9</v>
      </c>
      <c r="AD6" s="134">
        <v>781</v>
      </c>
      <c r="AE6" s="134">
        <v>776.8</v>
      </c>
      <c r="AF6" s="134">
        <v>815.5</v>
      </c>
      <c r="AG6" s="135">
        <f>SUM(AC6:AF6)</f>
        <v>3112.2</v>
      </c>
    </row>
    <row r="7" spans="1:33" s="21" customFormat="1">
      <c r="A7" s="1"/>
      <c r="B7" s="19" t="s">
        <v>34</v>
      </c>
      <c r="C7" s="7"/>
      <c r="D7" s="54">
        <v>115.7</v>
      </c>
      <c r="E7" s="55">
        <v>112.2</v>
      </c>
      <c r="F7" s="55">
        <v>107.4</v>
      </c>
      <c r="G7" s="56">
        <v>112.9</v>
      </c>
      <c r="H7" s="55">
        <v>448.20000000000005</v>
      </c>
      <c r="I7" s="54">
        <v>120.10000000000001</v>
      </c>
      <c r="J7" s="55">
        <v>130</v>
      </c>
      <c r="K7" s="55">
        <v>123</v>
      </c>
      <c r="L7" s="56">
        <v>121.6</v>
      </c>
      <c r="M7" s="56">
        <v>494.70000000000005</v>
      </c>
      <c r="N7" s="54">
        <v>138</v>
      </c>
      <c r="O7" s="55">
        <v>142.1</v>
      </c>
      <c r="P7" s="55">
        <v>136.1</v>
      </c>
      <c r="Q7" s="55">
        <v>129.9</v>
      </c>
      <c r="R7" s="88">
        <f>SUM(N7:Q7)</f>
        <v>546.1</v>
      </c>
      <c r="S7" s="136">
        <v>134.4</v>
      </c>
      <c r="T7" s="134">
        <v>142.80000000000001</v>
      </c>
      <c r="U7" s="134">
        <v>130.4</v>
      </c>
      <c r="V7" s="134">
        <v>125</v>
      </c>
      <c r="W7" s="135">
        <f>SUM(S7:V7)</f>
        <v>532.6</v>
      </c>
      <c r="X7" s="136">
        <v>110</v>
      </c>
      <c r="Y7" s="134">
        <v>145.19999999999999</v>
      </c>
      <c r="Z7" s="134">
        <v>141.80000000000001</v>
      </c>
      <c r="AA7" s="134">
        <v>145</v>
      </c>
      <c r="AB7" s="135">
        <f>SUM(X7:AA7)</f>
        <v>542</v>
      </c>
      <c r="AC7" s="136">
        <v>154.80000000000001</v>
      </c>
      <c r="AD7" s="134">
        <v>161.80000000000001</v>
      </c>
      <c r="AE7" s="134">
        <v>154.4</v>
      </c>
      <c r="AF7" s="134">
        <v>162.29999999999995</v>
      </c>
      <c r="AG7" s="135">
        <f>SUM(AC7:AF7)</f>
        <v>633.29999999999995</v>
      </c>
    </row>
    <row r="8" spans="1:33" s="21" customFormat="1">
      <c r="A8" s="1"/>
      <c r="B8" s="44" t="s">
        <v>35</v>
      </c>
      <c r="C8" s="51">
        <v>-6</v>
      </c>
      <c r="D8" s="57">
        <v>8.8000000000000007</v>
      </c>
      <c r="E8" s="58">
        <v>9.1999999999999993</v>
      </c>
      <c r="F8" s="58">
        <v>8</v>
      </c>
      <c r="G8" s="59">
        <v>13</v>
      </c>
      <c r="H8" s="87">
        <v>39</v>
      </c>
      <c r="I8" s="57">
        <v>8.6</v>
      </c>
      <c r="J8" s="58">
        <v>9.4</v>
      </c>
      <c r="K8" s="58">
        <v>8.6999999999999993</v>
      </c>
      <c r="L8" s="59">
        <v>7.3</v>
      </c>
      <c r="M8" s="59">
        <v>34</v>
      </c>
      <c r="N8" s="57">
        <v>209.6</v>
      </c>
      <c r="O8" s="58">
        <v>194.3</v>
      </c>
      <c r="P8" s="58">
        <v>192.9</v>
      </c>
      <c r="Q8" s="58">
        <v>219</v>
      </c>
      <c r="R8" s="87">
        <f>SUM(N8:Q8)</f>
        <v>815.8</v>
      </c>
      <c r="S8" s="137">
        <v>210.1</v>
      </c>
      <c r="T8" s="142">
        <v>196.5</v>
      </c>
      <c r="U8" s="142">
        <v>189.2</v>
      </c>
      <c r="V8" s="142">
        <v>231.7</v>
      </c>
      <c r="W8" s="143">
        <f>SUM(S8:V8)</f>
        <v>827.5</v>
      </c>
      <c r="X8" s="137">
        <v>192.2</v>
      </c>
      <c r="Y8" s="142">
        <v>209.9</v>
      </c>
      <c r="Z8" s="142">
        <v>221.3</v>
      </c>
      <c r="AA8" s="142">
        <v>252.59999999999991</v>
      </c>
      <c r="AB8" s="143">
        <f>SUM(X8:AA8)</f>
        <v>876</v>
      </c>
      <c r="AC8" s="137">
        <v>246.9</v>
      </c>
      <c r="AD8" s="142">
        <v>240.6</v>
      </c>
      <c r="AE8" s="142">
        <v>223.2</v>
      </c>
      <c r="AF8" s="142">
        <v>241.89999999999998</v>
      </c>
      <c r="AG8" s="143">
        <f>SUM(AC8:AF8)</f>
        <v>952.6</v>
      </c>
    </row>
    <row r="9" spans="1:33" s="21" customFormat="1">
      <c r="A9" s="1"/>
      <c r="B9" s="1"/>
      <c r="C9" s="7"/>
      <c r="D9" s="15"/>
      <c r="E9" s="22"/>
      <c r="F9" s="22"/>
      <c r="G9" s="23"/>
      <c r="H9" s="11"/>
      <c r="I9" s="15"/>
      <c r="J9" s="22"/>
      <c r="K9" s="22"/>
      <c r="L9" s="23"/>
      <c r="M9" s="23"/>
      <c r="N9" s="15"/>
      <c r="O9" s="22"/>
      <c r="P9" s="22"/>
      <c r="Q9" s="22"/>
      <c r="R9" s="91"/>
      <c r="S9" s="133"/>
      <c r="T9" s="134"/>
      <c r="U9" s="134"/>
      <c r="V9" s="134"/>
      <c r="W9" s="135"/>
      <c r="X9" s="133"/>
      <c r="Y9" s="134"/>
      <c r="Z9" s="134"/>
      <c r="AA9" s="134"/>
      <c r="AB9" s="135"/>
      <c r="AC9" s="133"/>
      <c r="AD9" s="134"/>
      <c r="AE9" s="134"/>
      <c r="AF9" s="134"/>
      <c r="AG9" s="163"/>
    </row>
    <row r="10" spans="1:33" s="21" customFormat="1">
      <c r="A10" s="1"/>
      <c r="B10" s="25" t="s">
        <v>6</v>
      </c>
      <c r="C10" s="26">
        <v>-1</v>
      </c>
      <c r="D10" s="15"/>
      <c r="E10" s="22"/>
      <c r="F10" s="22"/>
      <c r="G10" s="23"/>
      <c r="H10" s="11"/>
      <c r="I10" s="15"/>
      <c r="J10" s="22"/>
      <c r="K10" s="22"/>
      <c r="L10" s="23"/>
      <c r="M10" s="23"/>
      <c r="N10" s="15"/>
      <c r="O10" s="22"/>
      <c r="P10" s="22"/>
      <c r="Q10" s="22"/>
      <c r="R10" s="91"/>
      <c r="S10" s="133"/>
      <c r="T10" s="134"/>
      <c r="U10" s="134"/>
      <c r="V10" s="134"/>
      <c r="W10" s="135"/>
      <c r="X10" s="133"/>
      <c r="Y10" s="134"/>
      <c r="Z10" s="134"/>
      <c r="AA10" s="134"/>
      <c r="AB10" s="135"/>
      <c r="AC10" s="133"/>
      <c r="AD10" s="134"/>
      <c r="AE10" s="134"/>
      <c r="AF10" s="134"/>
      <c r="AG10" s="163"/>
    </row>
    <row r="11" spans="1:33" s="21" customFormat="1">
      <c r="A11" s="1"/>
      <c r="B11" s="19" t="s">
        <v>21</v>
      </c>
      <c r="C11" s="26"/>
      <c r="D11" s="60">
        <v>370.3</v>
      </c>
      <c r="E11" s="61">
        <v>384.5</v>
      </c>
      <c r="F11" s="61">
        <v>350.9</v>
      </c>
      <c r="G11" s="62">
        <v>387.7</v>
      </c>
      <c r="H11" s="61">
        <v>1493.3999999999999</v>
      </c>
      <c r="I11" s="60">
        <v>393.1</v>
      </c>
      <c r="J11" s="61">
        <v>398.1</v>
      </c>
      <c r="K11" s="61">
        <v>376.8</v>
      </c>
      <c r="L11" s="62">
        <v>410.1</v>
      </c>
      <c r="M11" s="62">
        <v>1578.1</v>
      </c>
      <c r="N11" s="60">
        <v>433.8</v>
      </c>
      <c r="O11" s="61">
        <v>435.6</v>
      </c>
      <c r="P11" s="61">
        <v>385.5</v>
      </c>
      <c r="Q11" s="61">
        <v>422</v>
      </c>
      <c r="R11" s="92">
        <f>SUM(N11:Q11)</f>
        <v>1676.9</v>
      </c>
      <c r="S11" s="60">
        <v>452.3</v>
      </c>
      <c r="T11" s="61">
        <v>459.6</v>
      </c>
      <c r="U11" s="61">
        <v>430</v>
      </c>
      <c r="V11" s="61">
        <v>474.5</v>
      </c>
      <c r="W11" s="92">
        <f>SUM(S11:V11)</f>
        <v>1816.4</v>
      </c>
      <c r="X11" s="60">
        <v>451.8</v>
      </c>
      <c r="Y11" s="61">
        <v>515</v>
      </c>
      <c r="Z11" s="61">
        <v>518.1</v>
      </c>
      <c r="AA11" s="61">
        <v>555.29999999999995</v>
      </c>
      <c r="AB11" s="92">
        <f>SUM(X11:AA11)</f>
        <v>2040.2</v>
      </c>
      <c r="AC11" s="60">
        <v>577.1</v>
      </c>
      <c r="AD11" s="61">
        <v>635.29999999999995</v>
      </c>
      <c r="AE11" s="61">
        <v>644.9</v>
      </c>
      <c r="AF11" s="61">
        <v>694</v>
      </c>
      <c r="AG11" s="92">
        <f>SUM(AC11:AF11)</f>
        <v>2551.3000000000002</v>
      </c>
    </row>
    <row r="12" spans="1:33" s="21" customFormat="1">
      <c r="A12" s="1"/>
      <c r="B12" s="19" t="str">
        <f>B7</f>
        <v>Asia Pacific Fiber Cement</v>
      </c>
      <c r="C12" s="26"/>
      <c r="D12" s="63">
        <v>91.9</v>
      </c>
      <c r="E12" s="3">
        <v>96.4</v>
      </c>
      <c r="F12" s="3">
        <v>90.7</v>
      </c>
      <c r="G12" s="3">
        <v>91.6</v>
      </c>
      <c r="H12" s="86">
        <v>370.6</v>
      </c>
      <c r="I12" s="63">
        <v>101.6</v>
      </c>
      <c r="J12" s="3">
        <v>113.4</v>
      </c>
      <c r="K12" s="3">
        <v>105.3</v>
      </c>
      <c r="L12" s="17">
        <v>105.10000000000001</v>
      </c>
      <c r="M12" s="17">
        <v>425.40000000000003</v>
      </c>
      <c r="N12" s="63">
        <v>117.1</v>
      </c>
      <c r="O12" s="3">
        <v>117.3</v>
      </c>
      <c r="P12" s="3">
        <v>110.1</v>
      </c>
      <c r="Q12" s="3">
        <v>102.3</v>
      </c>
      <c r="R12" s="86">
        <f>SUM(N12:Q12)</f>
        <v>446.8</v>
      </c>
      <c r="S12" s="138">
        <v>108</v>
      </c>
      <c r="T12" s="134">
        <v>112.6</v>
      </c>
      <c r="U12" s="134">
        <v>102</v>
      </c>
      <c r="V12" s="134">
        <v>95.8</v>
      </c>
      <c r="W12" s="135">
        <f>SUM(S12:V12)</f>
        <v>418.40000000000003</v>
      </c>
      <c r="X12" s="138">
        <v>91.3</v>
      </c>
      <c r="Y12" s="134">
        <v>122.1</v>
      </c>
      <c r="Z12" s="134">
        <v>119.1</v>
      </c>
      <c r="AA12" s="134">
        <v>125.69999999999999</v>
      </c>
      <c r="AB12" s="135">
        <f>SUM(X12:AA12)</f>
        <v>458.2</v>
      </c>
      <c r="AC12" s="138">
        <v>141.80000000000001</v>
      </c>
      <c r="AD12" s="134">
        <v>144.4</v>
      </c>
      <c r="AE12" s="134">
        <v>143.30000000000001</v>
      </c>
      <c r="AF12" s="134">
        <v>145.39999999999992</v>
      </c>
      <c r="AG12" s="164">
        <f>SUM(AC12:AF12)</f>
        <v>574.9</v>
      </c>
    </row>
    <row r="13" spans="1:33" s="21" customFormat="1">
      <c r="A13" s="1"/>
      <c r="B13" s="19" t="str">
        <f>B8</f>
        <v>Europe Building Products</v>
      </c>
      <c r="C13" s="26">
        <v>-6</v>
      </c>
      <c r="D13" s="63">
        <v>11</v>
      </c>
      <c r="E13" s="3">
        <v>10.199999999999999</v>
      </c>
      <c r="F13" s="3">
        <v>8.8000000000000007</v>
      </c>
      <c r="G13" s="3">
        <v>11.2</v>
      </c>
      <c r="H13" s="86">
        <v>41.2</v>
      </c>
      <c r="I13" s="63">
        <v>9.2000000000000011</v>
      </c>
      <c r="J13" s="3">
        <v>10.5</v>
      </c>
      <c r="K13" s="3">
        <v>9.1999999999999993</v>
      </c>
      <c r="L13" s="17">
        <v>7.3999999999999995</v>
      </c>
      <c r="M13" s="17">
        <v>36.300000000000004</v>
      </c>
      <c r="N13" s="63">
        <v>95.4</v>
      </c>
      <c r="O13" s="3">
        <v>87.4</v>
      </c>
      <c r="P13" s="3">
        <v>86.8</v>
      </c>
      <c r="Q13" s="3">
        <v>98.7</v>
      </c>
      <c r="R13" s="86">
        <f>SUM(N13:Q13)</f>
        <v>368.3</v>
      </c>
      <c r="S13" s="138">
        <f>12.5+83.4</f>
        <v>95.9</v>
      </c>
      <c r="T13" s="134">
        <v>87.9</v>
      </c>
      <c r="U13" s="134">
        <v>84.7</v>
      </c>
      <c r="V13" s="134">
        <v>102.9</v>
      </c>
      <c r="W13" s="135">
        <f>SUM(S13:V13)</f>
        <v>371.4</v>
      </c>
      <c r="X13" s="138">
        <v>83.2</v>
      </c>
      <c r="Y13" s="134">
        <v>99.7</v>
      </c>
      <c r="Z13" s="134">
        <v>101.4</v>
      </c>
      <c r="AA13" s="134">
        <v>126</v>
      </c>
      <c r="AB13" s="135">
        <f>SUM(X13:AA13)</f>
        <v>410.3</v>
      </c>
      <c r="AC13" s="138">
        <v>124.4</v>
      </c>
      <c r="AD13" s="134">
        <v>123.5</v>
      </c>
      <c r="AE13" s="134">
        <v>111.8</v>
      </c>
      <c r="AF13" s="134">
        <v>128.80000000000001</v>
      </c>
      <c r="AG13" s="164">
        <f>SUM(AC13:AF13)</f>
        <v>488.5</v>
      </c>
    </row>
    <row r="14" spans="1:33" s="21" customFormat="1">
      <c r="A14" s="8"/>
      <c r="B14" s="44" t="s">
        <v>22</v>
      </c>
      <c r="C14" s="64"/>
      <c r="D14" s="57">
        <v>4.5</v>
      </c>
      <c r="E14" s="58">
        <v>4.7</v>
      </c>
      <c r="F14" s="58">
        <v>3.4</v>
      </c>
      <c r="G14" s="59">
        <v>3.8</v>
      </c>
      <c r="H14" s="84">
        <v>16.399999999999999</v>
      </c>
      <c r="I14" s="57">
        <v>3.8</v>
      </c>
      <c r="J14" s="58">
        <v>3.8</v>
      </c>
      <c r="K14" s="58">
        <v>3.8</v>
      </c>
      <c r="L14" s="59">
        <v>3.3</v>
      </c>
      <c r="M14" s="59">
        <v>14.7</v>
      </c>
      <c r="N14" s="57">
        <v>4.7</v>
      </c>
      <c r="O14" s="58">
        <v>4.3</v>
      </c>
      <c r="P14" s="58">
        <v>3.8</v>
      </c>
      <c r="Q14" s="58">
        <v>1.8</v>
      </c>
      <c r="R14" s="87">
        <f>SUM(N14:Q14)</f>
        <v>14.600000000000001</v>
      </c>
      <c r="S14" s="137">
        <v>0.6</v>
      </c>
      <c r="T14" s="75">
        <v>0</v>
      </c>
      <c r="U14" s="75">
        <v>0</v>
      </c>
      <c r="V14" s="66">
        <v>0</v>
      </c>
      <c r="W14" s="143">
        <f>SUM(S14:V14)</f>
        <v>0.6</v>
      </c>
      <c r="X14" s="84">
        <v>0</v>
      </c>
      <c r="Y14" s="84">
        <v>0</v>
      </c>
      <c r="Z14" s="84">
        <v>0</v>
      </c>
      <c r="AA14" s="84">
        <v>0</v>
      </c>
      <c r="AB14" s="125">
        <f>SUM(X14:AA14)</f>
        <v>0</v>
      </c>
      <c r="AC14" s="84">
        <v>0</v>
      </c>
      <c r="AD14" s="84">
        <v>0</v>
      </c>
      <c r="AE14" s="84">
        <v>0</v>
      </c>
      <c r="AF14" s="84">
        <v>0</v>
      </c>
      <c r="AG14" s="125">
        <f>SUM(AC14:AF14)</f>
        <v>0</v>
      </c>
    </row>
    <row r="15" spans="1:33" s="21" customFormat="1">
      <c r="A15" s="1"/>
      <c r="B15" s="20" t="s">
        <v>3</v>
      </c>
      <c r="C15" s="7"/>
      <c r="D15" s="54">
        <v>477.70000000000005</v>
      </c>
      <c r="E15" s="55">
        <v>495.8</v>
      </c>
      <c r="F15" s="55">
        <v>453.79999999999995</v>
      </c>
      <c r="G15" s="56">
        <v>494.3</v>
      </c>
      <c r="H15" s="55">
        <v>1921.6000000000001</v>
      </c>
      <c r="I15" s="54">
        <v>507.70000000000005</v>
      </c>
      <c r="J15" s="55">
        <v>525.79999999999995</v>
      </c>
      <c r="K15" s="55">
        <v>495.1</v>
      </c>
      <c r="L15" s="56">
        <v>525.9</v>
      </c>
      <c r="M15" s="56">
        <v>2054.5</v>
      </c>
      <c r="N15" s="54">
        <f>SUM(N11:N14)</f>
        <v>651</v>
      </c>
      <c r="O15" s="55">
        <f>SUM(O11:O14)</f>
        <v>644.59999999999991</v>
      </c>
      <c r="P15" s="55">
        <f>SUM(P11:P14)</f>
        <v>586.19999999999993</v>
      </c>
      <c r="Q15" s="55">
        <f>SUM(Q11:Q14)</f>
        <v>624.79999999999995</v>
      </c>
      <c r="R15" s="88">
        <f>SUM(N15:Q15)</f>
        <v>2506.5999999999995</v>
      </c>
      <c r="S15" s="136">
        <f t="shared" ref="S15:Y15" si="0">SUM(S11:S14)</f>
        <v>656.8</v>
      </c>
      <c r="T15" s="134">
        <f t="shared" si="0"/>
        <v>660.1</v>
      </c>
      <c r="U15" s="134">
        <f t="shared" si="0"/>
        <v>616.70000000000005</v>
      </c>
      <c r="V15" s="134">
        <f t="shared" si="0"/>
        <v>673.19999999999993</v>
      </c>
      <c r="W15" s="135">
        <f t="shared" si="0"/>
        <v>2606.8000000000002</v>
      </c>
      <c r="X15" s="136">
        <f t="shared" si="0"/>
        <v>626.30000000000007</v>
      </c>
      <c r="Y15" s="134">
        <f t="shared" si="0"/>
        <v>736.80000000000007</v>
      </c>
      <c r="Z15" s="134">
        <f t="shared" ref="Z15:AC15" si="1">SUM(Z11:Z14)</f>
        <v>738.6</v>
      </c>
      <c r="AA15" s="134">
        <f t="shared" si="1"/>
        <v>807</v>
      </c>
      <c r="AB15" s="135">
        <f t="shared" si="1"/>
        <v>2908.7000000000003</v>
      </c>
      <c r="AC15" s="136">
        <f t="shared" si="1"/>
        <v>843.30000000000007</v>
      </c>
      <c r="AD15" s="134">
        <f>SUM(AD11:AD14)</f>
        <v>903.19999999999993</v>
      </c>
      <c r="AE15" s="134">
        <f>SUM(AE11:AE14)</f>
        <v>900</v>
      </c>
      <c r="AF15" s="134">
        <f>SUM(AF11:AF14)</f>
        <v>968.19999999999982</v>
      </c>
      <c r="AG15" s="135">
        <f>SUM(AG11:AG14)</f>
        <v>3614.7000000000003</v>
      </c>
    </row>
    <row r="16" spans="1:33" s="21" customFormat="1">
      <c r="A16" s="1"/>
      <c r="B16" s="1"/>
      <c r="C16" s="102"/>
      <c r="D16" s="103"/>
      <c r="E16" s="104"/>
      <c r="F16" s="104"/>
      <c r="G16" s="106"/>
      <c r="H16" s="105"/>
      <c r="I16" s="103"/>
      <c r="J16" s="104"/>
      <c r="K16" s="104"/>
      <c r="L16" s="106"/>
      <c r="M16" s="106"/>
      <c r="N16" s="103"/>
      <c r="O16" s="104"/>
      <c r="P16" s="104"/>
      <c r="Q16" s="104"/>
      <c r="R16" s="107"/>
      <c r="S16" s="133"/>
      <c r="T16" s="134"/>
      <c r="U16" s="134"/>
      <c r="V16" s="134"/>
      <c r="W16" s="135"/>
      <c r="X16" s="133"/>
      <c r="Y16" s="134"/>
      <c r="Z16" s="134"/>
      <c r="AA16" s="134"/>
      <c r="AB16" s="135"/>
      <c r="AC16" s="133"/>
      <c r="AD16" s="134"/>
      <c r="AE16" s="134"/>
      <c r="AF16" s="134"/>
      <c r="AG16" s="163"/>
    </row>
    <row r="17" spans="1:33" s="21" customFormat="1">
      <c r="A17" s="1"/>
      <c r="B17" s="25" t="s">
        <v>0</v>
      </c>
      <c r="C17" s="26"/>
      <c r="D17" s="54">
        <v>176.8</v>
      </c>
      <c r="E17" s="55">
        <v>182.1</v>
      </c>
      <c r="F17" s="55">
        <v>155</v>
      </c>
      <c r="G17" s="56">
        <v>160.80000000000001</v>
      </c>
      <c r="H17" s="86">
        <v>674.7</v>
      </c>
      <c r="I17" s="54">
        <v>169</v>
      </c>
      <c r="J17" s="55">
        <v>187.2</v>
      </c>
      <c r="K17" s="55">
        <v>182.9</v>
      </c>
      <c r="L17" s="56">
        <v>191.1</v>
      </c>
      <c r="M17" s="56">
        <v>730.2</v>
      </c>
      <c r="N17" s="54">
        <v>221.1</v>
      </c>
      <c r="O17" s="55">
        <v>207.1</v>
      </c>
      <c r="P17" s="55">
        <v>192.2</v>
      </c>
      <c r="Q17" s="55">
        <v>210.6</v>
      </c>
      <c r="R17" s="88">
        <f>SUM(N17:Q17)</f>
        <v>831</v>
      </c>
      <c r="S17" s="136">
        <v>233.1</v>
      </c>
      <c r="T17" s="134">
        <v>240.1</v>
      </c>
      <c r="U17" s="134">
        <v>220.6</v>
      </c>
      <c r="V17" s="134">
        <v>239.9</v>
      </c>
      <c r="W17" s="135">
        <f>SUM(S17:V17)</f>
        <v>933.69999999999993</v>
      </c>
      <c r="X17" s="159">
        <v>219.5</v>
      </c>
      <c r="Y17" s="160">
        <v>269.2</v>
      </c>
      <c r="Z17" s="160">
        <v>272</v>
      </c>
      <c r="AA17" s="160">
        <v>291</v>
      </c>
      <c r="AB17" s="135">
        <f>SUM(X17:AA17)</f>
        <v>1051.7</v>
      </c>
      <c r="AC17" s="159">
        <v>307.8</v>
      </c>
      <c r="AD17" s="160">
        <v>328.9</v>
      </c>
      <c r="AE17" s="160">
        <v>322.5</v>
      </c>
      <c r="AF17" s="160">
        <v>354.29999999999995</v>
      </c>
      <c r="AG17" s="135">
        <f>SUM(AC17:AF17)</f>
        <v>1313.5</v>
      </c>
    </row>
    <row r="18" spans="1:33" s="21" customFormat="1">
      <c r="A18" s="1"/>
      <c r="B18" s="1"/>
      <c r="C18" s="7"/>
      <c r="D18" s="68"/>
      <c r="E18" s="40"/>
      <c r="F18" s="40"/>
      <c r="G18" s="41"/>
      <c r="H18" s="55"/>
      <c r="I18" s="68"/>
      <c r="J18" s="40"/>
      <c r="K18" s="40"/>
      <c r="L18" s="41"/>
      <c r="M18" s="41"/>
      <c r="N18" s="68"/>
      <c r="O18" s="40"/>
      <c r="P18" s="40"/>
      <c r="Q18" s="40"/>
      <c r="R18" s="93"/>
      <c r="S18" s="133"/>
      <c r="T18" s="134"/>
      <c r="U18" s="134"/>
      <c r="V18" s="134"/>
      <c r="W18" s="135"/>
      <c r="X18" s="133"/>
      <c r="Y18" s="134"/>
      <c r="Z18" s="134"/>
      <c r="AA18" s="134"/>
      <c r="AB18" s="135"/>
      <c r="AC18" s="133"/>
      <c r="AD18" s="134"/>
      <c r="AE18" s="134"/>
      <c r="AF18" s="134"/>
      <c r="AG18" s="163"/>
    </row>
    <row r="19" spans="1:33" s="21" customFormat="1" collapsed="1">
      <c r="A19" s="1"/>
      <c r="B19" s="25" t="s">
        <v>1</v>
      </c>
      <c r="C19" s="26">
        <v>-1</v>
      </c>
      <c r="D19" s="69"/>
      <c r="E19" s="42"/>
      <c r="F19" s="42"/>
      <c r="G19" s="43"/>
      <c r="H19" s="42"/>
      <c r="I19" s="69"/>
      <c r="J19" s="42"/>
      <c r="K19" s="42"/>
      <c r="L19" s="43"/>
      <c r="M19" s="43"/>
      <c r="N19" s="118"/>
      <c r="O19" s="119"/>
      <c r="P19" s="119"/>
      <c r="Q19" s="119"/>
      <c r="R19" s="120"/>
      <c r="S19" s="136"/>
      <c r="T19" s="134"/>
      <c r="U19" s="134"/>
      <c r="V19" s="134"/>
      <c r="W19" s="135"/>
      <c r="X19" s="136"/>
      <c r="Y19" s="134"/>
      <c r="Z19" s="134"/>
      <c r="AA19" s="134"/>
      <c r="AB19" s="135"/>
      <c r="AC19" s="136"/>
      <c r="AD19" s="134"/>
      <c r="AE19" s="134"/>
      <c r="AF19" s="134"/>
      <c r="AG19" s="135"/>
    </row>
    <row r="20" spans="1:33" s="21" customFormat="1">
      <c r="A20" s="1"/>
      <c r="B20" s="19" t="s">
        <v>21</v>
      </c>
      <c r="C20" s="108">
        <v>-2</v>
      </c>
      <c r="D20" s="63">
        <v>94.6</v>
      </c>
      <c r="E20" s="3">
        <v>97.7</v>
      </c>
      <c r="F20" s="3">
        <v>75.5</v>
      </c>
      <c r="G20" s="17">
        <v>76.099999999999994</v>
      </c>
      <c r="H20" s="3">
        <v>343.9</v>
      </c>
      <c r="I20" s="63">
        <v>79.8</v>
      </c>
      <c r="J20" s="3">
        <v>97.4</v>
      </c>
      <c r="K20" s="3">
        <v>101.3</v>
      </c>
      <c r="L20" s="17">
        <v>103.4</v>
      </c>
      <c r="M20" s="17">
        <v>381.9</v>
      </c>
      <c r="N20" s="63">
        <v>107.2</v>
      </c>
      <c r="O20" s="3">
        <v>99.5</v>
      </c>
      <c r="P20" s="121">
        <v>86.1</v>
      </c>
      <c r="Q20" s="121">
        <v>95.1</v>
      </c>
      <c r="R20" s="86">
        <f t="shared" ref="R20:R25" si="2">SUM(N20:Q20)</f>
        <v>387.9</v>
      </c>
      <c r="S20" s="138">
        <v>113.5</v>
      </c>
      <c r="T20" s="134">
        <v>124.7</v>
      </c>
      <c r="U20" s="134">
        <v>112.3</v>
      </c>
      <c r="V20" s="134">
        <v>120</v>
      </c>
      <c r="W20" s="135">
        <f t="shared" ref="W20:W26" si="3">SUM(S20:V20)</f>
        <v>470.5</v>
      </c>
      <c r="X20" s="138">
        <v>130.9</v>
      </c>
      <c r="Y20" s="134">
        <v>148.6</v>
      </c>
      <c r="Z20" s="134">
        <v>155.6</v>
      </c>
      <c r="AA20" s="134">
        <v>152.89999999999998</v>
      </c>
      <c r="AB20" s="86">
        <f>SUM(X20:AA20)</f>
        <v>588</v>
      </c>
      <c r="AC20" s="138">
        <v>169.3</v>
      </c>
      <c r="AD20" s="134">
        <v>182.5</v>
      </c>
      <c r="AE20" s="134">
        <v>183.3</v>
      </c>
      <c r="AF20" s="134">
        <v>206.10000000000002</v>
      </c>
      <c r="AG20" s="88">
        <f>SUM(AC20:AF20)</f>
        <v>741.2</v>
      </c>
    </row>
    <row r="21" spans="1:33" s="21" customFormat="1">
      <c r="A21" s="1"/>
      <c r="B21" s="19" t="str">
        <f>B12</f>
        <v>Asia Pacific Fiber Cement</v>
      </c>
      <c r="C21" s="26">
        <v>-3</v>
      </c>
      <c r="D21" s="63">
        <v>23.1</v>
      </c>
      <c r="E21" s="3">
        <v>25.5</v>
      </c>
      <c r="F21" s="3">
        <v>22.599999999999998</v>
      </c>
      <c r="G21" s="17">
        <v>22.599999999999998</v>
      </c>
      <c r="H21" s="3">
        <v>93.8</v>
      </c>
      <c r="I21" s="63">
        <v>26.4</v>
      </c>
      <c r="J21" s="3">
        <v>30.5</v>
      </c>
      <c r="K21" s="3">
        <v>24.9</v>
      </c>
      <c r="L21" s="17">
        <v>26.3</v>
      </c>
      <c r="M21" s="17">
        <v>108.1</v>
      </c>
      <c r="N21" s="63">
        <v>28.3</v>
      </c>
      <c r="O21" s="3">
        <v>27.5</v>
      </c>
      <c r="P21" s="3">
        <v>23.5</v>
      </c>
      <c r="Q21" s="3">
        <v>20.5</v>
      </c>
      <c r="R21" s="86">
        <f t="shared" si="2"/>
        <v>99.8</v>
      </c>
      <c r="S21" s="138">
        <v>24.8</v>
      </c>
      <c r="T21" s="134">
        <v>27</v>
      </c>
      <c r="U21" s="134">
        <v>23.4</v>
      </c>
      <c r="V21" s="134">
        <v>19.600000000000001</v>
      </c>
      <c r="W21" s="135">
        <f t="shared" si="3"/>
        <v>94.799999999999983</v>
      </c>
      <c r="X21" s="138">
        <v>22.3</v>
      </c>
      <c r="Y21" s="134">
        <v>38.700000000000003</v>
      </c>
      <c r="Z21" s="134">
        <v>33.5</v>
      </c>
      <c r="AA21" s="134">
        <v>33.699999999999989</v>
      </c>
      <c r="AB21" s="86">
        <f t="shared" ref="AB21:AB26" si="4">SUM(X21:AA21)</f>
        <v>128.19999999999999</v>
      </c>
      <c r="AC21" s="138">
        <v>38.799999999999997</v>
      </c>
      <c r="AD21" s="134">
        <v>44.5</v>
      </c>
      <c r="AE21" s="134">
        <v>39.1</v>
      </c>
      <c r="AF21" s="134">
        <v>38.400000000000006</v>
      </c>
      <c r="AG21" s="88">
        <f>SUM(AC21:AF21)</f>
        <v>160.80000000000001</v>
      </c>
    </row>
    <row r="22" spans="1:33" s="21" customFormat="1">
      <c r="A22" s="1"/>
      <c r="B22" s="19" t="str">
        <f>B13</f>
        <v>Europe Building Products</v>
      </c>
      <c r="C22" s="26">
        <v>-6</v>
      </c>
      <c r="D22" s="63">
        <v>0.8</v>
      </c>
      <c r="E22" s="3">
        <v>0.2</v>
      </c>
      <c r="F22" s="3">
        <v>-0.7</v>
      </c>
      <c r="G22" s="17">
        <v>1</v>
      </c>
      <c r="H22" s="3">
        <v>1.3</v>
      </c>
      <c r="I22" s="63">
        <v>-0.2</v>
      </c>
      <c r="J22" s="3">
        <v>0.3</v>
      </c>
      <c r="K22" s="3">
        <v>0.5</v>
      </c>
      <c r="L22" s="17">
        <v>-0.3</v>
      </c>
      <c r="M22" s="17">
        <v>0.3</v>
      </c>
      <c r="N22" s="63">
        <v>-4.5999999999999996</v>
      </c>
      <c r="O22" s="3">
        <v>3.4</v>
      </c>
      <c r="P22" s="3">
        <v>4.0999999999999996</v>
      </c>
      <c r="Q22" s="3">
        <v>7.1</v>
      </c>
      <c r="R22" s="86">
        <f t="shared" si="2"/>
        <v>10</v>
      </c>
      <c r="S22" s="138">
        <v>7.9</v>
      </c>
      <c r="T22" s="134">
        <v>5.8</v>
      </c>
      <c r="U22" s="134">
        <v>2.4</v>
      </c>
      <c r="V22" s="134">
        <v>0.6</v>
      </c>
      <c r="W22" s="135">
        <f t="shared" si="3"/>
        <v>16.7</v>
      </c>
      <c r="X22" s="63">
        <v>2.4</v>
      </c>
      <c r="Y22" s="134">
        <v>11.1</v>
      </c>
      <c r="Z22" s="134">
        <v>10.3</v>
      </c>
      <c r="AA22" s="134">
        <v>18.900000000000002</v>
      </c>
      <c r="AB22" s="86">
        <f t="shared" si="4"/>
        <v>42.7</v>
      </c>
      <c r="AC22" s="63">
        <v>16.3</v>
      </c>
      <c r="AD22" s="134">
        <v>16.7</v>
      </c>
      <c r="AE22" s="134">
        <v>11.9</v>
      </c>
      <c r="AF22" s="134">
        <v>18</v>
      </c>
      <c r="AG22" s="88">
        <f>SUM(AC22:AF22)</f>
        <v>62.9</v>
      </c>
    </row>
    <row r="23" spans="1:33" s="21" customFormat="1">
      <c r="A23" s="1"/>
      <c r="B23" s="19" t="s">
        <v>22</v>
      </c>
      <c r="C23" s="26">
        <v>-7</v>
      </c>
      <c r="D23" s="63">
        <v>-1.4</v>
      </c>
      <c r="E23" s="3">
        <v>-1.2</v>
      </c>
      <c r="F23" s="3">
        <v>-2.1</v>
      </c>
      <c r="G23" s="17">
        <v>-2</v>
      </c>
      <c r="H23" s="3">
        <v>-6.6999999999999993</v>
      </c>
      <c r="I23" s="63">
        <v>-1.8</v>
      </c>
      <c r="J23" s="3">
        <v>-2.1</v>
      </c>
      <c r="K23" s="3">
        <v>-1.9</v>
      </c>
      <c r="L23" s="17">
        <v>-2.8</v>
      </c>
      <c r="M23" s="17">
        <v>-8.6000000000000014</v>
      </c>
      <c r="N23" s="63">
        <v>-1.5</v>
      </c>
      <c r="O23" s="3">
        <v>-1.8</v>
      </c>
      <c r="P23" s="3">
        <v>-2.6</v>
      </c>
      <c r="Q23" s="3">
        <v>-0.9</v>
      </c>
      <c r="R23" s="86">
        <f t="shared" si="2"/>
        <v>-6.8000000000000007</v>
      </c>
      <c r="S23" s="138">
        <v>0.4</v>
      </c>
      <c r="T23" s="3">
        <v>-0.5</v>
      </c>
      <c r="U23" s="3">
        <v>0</v>
      </c>
      <c r="V23" s="3">
        <v>0.1</v>
      </c>
      <c r="W23" s="86">
        <f t="shared" si="3"/>
        <v>0</v>
      </c>
      <c r="X23" s="63">
        <v>0</v>
      </c>
      <c r="Y23" s="3">
        <v>0</v>
      </c>
      <c r="Z23" s="3">
        <v>0</v>
      </c>
      <c r="AA23" s="3">
        <v>0</v>
      </c>
      <c r="AB23" s="86">
        <f t="shared" si="4"/>
        <v>0</v>
      </c>
      <c r="AC23" s="63">
        <v>0</v>
      </c>
      <c r="AD23" s="3">
        <v>0</v>
      </c>
      <c r="AE23" s="3">
        <v>0</v>
      </c>
      <c r="AF23" s="3"/>
      <c r="AG23" s="86">
        <f>SUM(AC23:AF23)</f>
        <v>0</v>
      </c>
    </row>
    <row r="24" spans="1:33" s="158" customFormat="1">
      <c r="A24" s="152"/>
      <c r="B24" s="153" t="s">
        <v>7</v>
      </c>
      <c r="C24" s="26"/>
      <c r="D24" s="154">
        <v>-6.1</v>
      </c>
      <c r="E24" s="155">
        <v>-6</v>
      </c>
      <c r="F24" s="155">
        <v>-6.2</v>
      </c>
      <c r="G24" s="156">
        <v>-7.2</v>
      </c>
      <c r="H24" s="155">
        <v>-25.5</v>
      </c>
      <c r="I24" s="154">
        <v>-6.1</v>
      </c>
      <c r="J24" s="155">
        <v>-7.2</v>
      </c>
      <c r="K24" s="155">
        <v>-7.2</v>
      </c>
      <c r="L24" s="156">
        <v>-7.3</v>
      </c>
      <c r="M24" s="156">
        <v>-27.8</v>
      </c>
      <c r="N24" s="154">
        <v>-7.4</v>
      </c>
      <c r="O24" s="155">
        <v>-7.1</v>
      </c>
      <c r="P24" s="155">
        <v>-7.4</v>
      </c>
      <c r="Q24" s="155">
        <v>-7.1</v>
      </c>
      <c r="R24" s="157">
        <f t="shared" si="2"/>
        <v>-29</v>
      </c>
      <c r="S24" s="154">
        <v>-6.2</v>
      </c>
      <c r="T24" s="155">
        <v>-6.9</v>
      </c>
      <c r="U24" s="155">
        <v>-6.6</v>
      </c>
      <c r="V24" s="155">
        <v>-7.3</v>
      </c>
      <c r="W24" s="157">
        <f t="shared" si="3"/>
        <v>-27.000000000000004</v>
      </c>
      <c r="X24" s="154">
        <v>-6</v>
      </c>
      <c r="Y24" s="155">
        <v>-6.4</v>
      </c>
      <c r="Z24" s="155">
        <v>-7.9</v>
      </c>
      <c r="AA24" s="155">
        <v>-8.5</v>
      </c>
      <c r="AB24" s="86">
        <f t="shared" si="4"/>
        <v>-28.8</v>
      </c>
      <c r="AC24" s="63">
        <v>-8.4</v>
      </c>
      <c r="AD24" s="155">
        <v>-8.3000000000000007</v>
      </c>
      <c r="AE24" s="155">
        <v>-8.5</v>
      </c>
      <c r="AF24" s="155">
        <v>-9.1999999999999957</v>
      </c>
      <c r="AG24" s="88">
        <f t="shared" ref="AG24:AG31" si="5">SUM(AC24:AF24)</f>
        <v>-34.4</v>
      </c>
    </row>
    <row r="25" spans="1:33" s="21" customFormat="1">
      <c r="A25" s="1"/>
      <c r="B25" s="19" t="s">
        <v>58</v>
      </c>
      <c r="C25" s="7"/>
      <c r="D25" s="70">
        <v>0</v>
      </c>
      <c r="E25" s="71">
        <v>0</v>
      </c>
      <c r="F25" s="67" t="s">
        <v>19</v>
      </c>
      <c r="G25" s="72">
        <v>0</v>
      </c>
      <c r="H25" s="71">
        <v>0</v>
      </c>
      <c r="I25" s="63">
        <v>0</v>
      </c>
      <c r="J25" s="3">
        <v>0</v>
      </c>
      <c r="K25" s="3">
        <v>0</v>
      </c>
      <c r="L25" s="17">
        <v>0</v>
      </c>
      <c r="M25" s="86">
        <v>0</v>
      </c>
      <c r="N25" s="63">
        <v>0</v>
      </c>
      <c r="O25" s="3">
        <v>-21.2</v>
      </c>
      <c r="P25" s="3">
        <v>-4.8</v>
      </c>
      <c r="Q25" s="3">
        <v>-3.5</v>
      </c>
      <c r="R25" s="86">
        <f t="shared" si="2"/>
        <v>-29.5</v>
      </c>
      <c r="S25" s="63">
        <v>0</v>
      </c>
      <c r="T25" s="3">
        <v>0</v>
      </c>
      <c r="U25" s="3">
        <v>0</v>
      </c>
      <c r="V25" s="3">
        <v>-84.4</v>
      </c>
      <c r="W25" s="86">
        <f t="shared" si="3"/>
        <v>-84.4</v>
      </c>
      <c r="X25" s="63">
        <v>0</v>
      </c>
      <c r="Y25" s="3">
        <v>0</v>
      </c>
      <c r="Z25" s="3">
        <v>0</v>
      </c>
      <c r="AA25" s="3">
        <v>0</v>
      </c>
      <c r="AB25" s="86">
        <f t="shared" si="4"/>
        <v>0</v>
      </c>
      <c r="AC25" s="63">
        <v>0</v>
      </c>
      <c r="AD25" s="3">
        <v>0</v>
      </c>
      <c r="AE25" s="3">
        <v>0</v>
      </c>
      <c r="AF25" s="3">
        <v>0</v>
      </c>
      <c r="AG25" s="86">
        <f t="shared" si="5"/>
        <v>0</v>
      </c>
    </row>
    <row r="26" spans="1:33" s="21" customFormat="1">
      <c r="A26" s="1"/>
      <c r="B26" s="19" t="s">
        <v>63</v>
      </c>
      <c r="C26" s="7"/>
      <c r="D26" s="70">
        <v>0</v>
      </c>
      <c r="E26" s="71">
        <v>0</v>
      </c>
      <c r="F26" s="67" t="s">
        <v>19</v>
      </c>
      <c r="G26" s="72">
        <v>0</v>
      </c>
      <c r="H26" s="71">
        <v>0</v>
      </c>
      <c r="I26" s="63">
        <v>0</v>
      </c>
      <c r="J26" s="3">
        <v>0</v>
      </c>
      <c r="K26" s="67">
        <v>0</v>
      </c>
      <c r="L26" s="17">
        <v>0</v>
      </c>
      <c r="M26" s="86">
        <v>0</v>
      </c>
      <c r="N26" s="63">
        <v>0</v>
      </c>
      <c r="O26" s="3">
        <v>0</v>
      </c>
      <c r="P26" s="67">
        <v>0</v>
      </c>
      <c r="Q26" s="17">
        <v>0</v>
      </c>
      <c r="R26" s="86">
        <v>0</v>
      </c>
      <c r="S26" s="63">
        <v>0</v>
      </c>
      <c r="T26" s="3">
        <v>0</v>
      </c>
      <c r="U26" s="3">
        <v>0</v>
      </c>
      <c r="V26" s="3">
        <v>0</v>
      </c>
      <c r="W26" s="86">
        <f t="shared" si="3"/>
        <v>0</v>
      </c>
      <c r="X26" s="63">
        <v>-11.1</v>
      </c>
      <c r="Y26" s="3">
        <v>0</v>
      </c>
      <c r="Z26" s="3">
        <v>0</v>
      </c>
      <c r="AA26" s="3">
        <v>0</v>
      </c>
      <c r="AB26" s="86">
        <f t="shared" si="4"/>
        <v>-11.1</v>
      </c>
      <c r="AC26" s="63">
        <v>0</v>
      </c>
      <c r="AD26" s="3">
        <v>0</v>
      </c>
      <c r="AE26" s="3">
        <v>0</v>
      </c>
      <c r="AF26" s="3">
        <v>0</v>
      </c>
      <c r="AG26" s="86">
        <f t="shared" si="5"/>
        <v>0</v>
      </c>
    </row>
    <row r="27" spans="1:33" s="21" customFormat="1">
      <c r="A27" s="1"/>
      <c r="B27" s="19" t="s">
        <v>8</v>
      </c>
      <c r="C27" s="7"/>
      <c r="D27" s="63"/>
      <c r="E27" s="3"/>
      <c r="F27" s="3"/>
      <c r="G27" s="17"/>
      <c r="H27" s="3"/>
      <c r="I27" s="63"/>
      <c r="J27" s="3"/>
      <c r="K27" s="3"/>
      <c r="L27" s="17"/>
      <c r="M27" s="17"/>
      <c r="N27" s="63"/>
      <c r="O27" s="3"/>
      <c r="P27" s="3"/>
      <c r="Q27" s="3"/>
      <c r="R27" s="86"/>
      <c r="S27" s="138"/>
      <c r="T27" s="134"/>
      <c r="U27" s="134"/>
      <c r="V27" s="134"/>
      <c r="W27" s="135"/>
      <c r="X27" s="138"/>
      <c r="Y27" s="134"/>
      <c r="Z27" s="134"/>
      <c r="AA27" s="134"/>
      <c r="AB27" s="86"/>
      <c r="AC27" s="138"/>
      <c r="AD27" s="134"/>
      <c r="AE27" s="134"/>
      <c r="AF27" s="134"/>
      <c r="AG27" s="86">
        <f t="shared" si="5"/>
        <v>0</v>
      </c>
    </row>
    <row r="28" spans="1:33" s="21" customFormat="1">
      <c r="A28" s="1"/>
      <c r="B28" s="20" t="s">
        <v>9</v>
      </c>
      <c r="C28" s="26">
        <v>-2</v>
      </c>
      <c r="D28" s="63">
        <v>-13.4</v>
      </c>
      <c r="E28" s="3">
        <v>-10.1</v>
      </c>
      <c r="F28" s="3">
        <v>-15.6</v>
      </c>
      <c r="G28" s="17">
        <v>-13.4</v>
      </c>
      <c r="H28" s="3">
        <v>-52.5</v>
      </c>
      <c r="I28" s="63">
        <v>-9.8000000000000007</v>
      </c>
      <c r="J28" s="3">
        <v>-13.1</v>
      </c>
      <c r="K28" s="3">
        <v>-17.2</v>
      </c>
      <c r="L28" s="17">
        <v>-16.3</v>
      </c>
      <c r="M28" s="17">
        <f>SUM(I28:L28)</f>
        <v>-56.399999999999991</v>
      </c>
      <c r="N28" s="63">
        <v>-14.9</v>
      </c>
      <c r="O28" s="3">
        <v>-14.6</v>
      </c>
      <c r="P28" s="3">
        <v>-13.1</v>
      </c>
      <c r="Q28" s="3">
        <v>-14.7</v>
      </c>
      <c r="R28" s="86">
        <f t="shared" ref="R28:R32" si="6">SUM(N28:Q28)</f>
        <v>-57.3</v>
      </c>
      <c r="S28" s="63">
        <v>-16</v>
      </c>
      <c r="T28" s="3">
        <v>-15.9</v>
      </c>
      <c r="U28" s="3">
        <v>-24.3</v>
      </c>
      <c r="V28" s="3">
        <v>-12</v>
      </c>
      <c r="W28" s="86">
        <f>SUM(S28:V28)</f>
        <v>-68.2</v>
      </c>
      <c r="X28" s="63">
        <v>-24.7</v>
      </c>
      <c r="Y28" s="3">
        <v>-28.9</v>
      </c>
      <c r="Z28" s="3">
        <v>-23.6</v>
      </c>
      <c r="AA28" s="3">
        <v>-23.9</v>
      </c>
      <c r="AB28" s="86">
        <f>SUM(X28:AA28)</f>
        <v>-101.1</v>
      </c>
      <c r="AC28" s="63">
        <v>-35.5</v>
      </c>
      <c r="AD28" s="3">
        <v>-29.7</v>
      </c>
      <c r="AE28" s="3">
        <v>-21.7</v>
      </c>
      <c r="AF28" s="3">
        <v>-28</v>
      </c>
      <c r="AG28" s="88">
        <f t="shared" si="5"/>
        <v>-114.9</v>
      </c>
    </row>
    <row r="29" spans="1:33" s="21" customFormat="1">
      <c r="A29" s="1"/>
      <c r="B29" s="94" t="s">
        <v>33</v>
      </c>
      <c r="C29" s="7"/>
      <c r="D29" s="70">
        <v>0</v>
      </c>
      <c r="E29" s="71">
        <v>0</v>
      </c>
      <c r="F29" s="67" t="s">
        <v>19</v>
      </c>
      <c r="G29" s="72">
        <v>0</v>
      </c>
      <c r="H29" s="71">
        <v>0</v>
      </c>
      <c r="I29" s="63">
        <v>0</v>
      </c>
      <c r="J29" s="3">
        <v>-1.7</v>
      </c>
      <c r="K29" s="3">
        <v>-3</v>
      </c>
      <c r="L29" s="17">
        <v>-5.3</v>
      </c>
      <c r="M29" s="72">
        <v>-10</v>
      </c>
      <c r="N29" s="63">
        <v>0</v>
      </c>
      <c r="O29" s="3">
        <v>0</v>
      </c>
      <c r="P29" s="3">
        <v>0</v>
      </c>
      <c r="Q29" s="3">
        <v>0</v>
      </c>
      <c r="R29" s="86">
        <f t="shared" si="6"/>
        <v>0</v>
      </c>
      <c r="S29" s="63">
        <v>0</v>
      </c>
      <c r="T29" s="3">
        <v>0</v>
      </c>
      <c r="U29" s="3">
        <v>0</v>
      </c>
      <c r="V29" s="3">
        <v>0</v>
      </c>
      <c r="W29" s="86">
        <f>SUM(S29:V29)</f>
        <v>0</v>
      </c>
      <c r="X29" s="63">
        <v>0</v>
      </c>
      <c r="Y29" s="3">
        <v>0</v>
      </c>
      <c r="Z29" s="3">
        <v>0</v>
      </c>
      <c r="AA29" s="3">
        <v>0</v>
      </c>
      <c r="AB29" s="86">
        <f>SUM(X29:AA29)</f>
        <v>0</v>
      </c>
      <c r="AC29" s="63">
        <v>0</v>
      </c>
      <c r="AD29" s="3">
        <v>0</v>
      </c>
      <c r="AE29" s="3">
        <v>0</v>
      </c>
      <c r="AF29" s="3"/>
      <c r="AG29" s="86">
        <f t="shared" si="5"/>
        <v>0</v>
      </c>
    </row>
    <row r="30" spans="1:33" s="21" customFormat="1">
      <c r="A30" s="1"/>
      <c r="B30" s="20" t="s">
        <v>2</v>
      </c>
      <c r="C30" s="7"/>
      <c r="D30" s="63">
        <v>20.6</v>
      </c>
      <c r="E30" s="3">
        <v>-17.2</v>
      </c>
      <c r="F30" s="3">
        <v>35.6</v>
      </c>
      <c r="G30" s="17">
        <v>1.4</v>
      </c>
      <c r="H30" s="3">
        <v>40.4</v>
      </c>
      <c r="I30" s="63">
        <v>-3.9</v>
      </c>
      <c r="J30" s="3">
        <v>-6.6</v>
      </c>
      <c r="K30" s="3">
        <v>47</v>
      </c>
      <c r="L30" s="17">
        <v>-192.9</v>
      </c>
      <c r="M30" s="17">
        <v>-156.4</v>
      </c>
      <c r="N30" s="63">
        <v>25.1</v>
      </c>
      <c r="O30" s="3">
        <v>14.2</v>
      </c>
      <c r="P30" s="3">
        <v>12.1</v>
      </c>
      <c r="Q30" s="3">
        <v>-73.400000000000006</v>
      </c>
      <c r="R30" s="86">
        <f t="shared" si="6"/>
        <v>-22.000000000000007</v>
      </c>
      <c r="S30" s="138">
        <v>8.5</v>
      </c>
      <c r="T30" s="134">
        <v>18.8</v>
      </c>
      <c r="U30" s="3">
        <v>-18.5</v>
      </c>
      <c r="V30" s="3">
        <v>-67</v>
      </c>
      <c r="W30" s="86">
        <f>SUM(S30:V30)</f>
        <v>-58.2</v>
      </c>
      <c r="X30" s="63">
        <v>-63.7</v>
      </c>
      <c r="Y30" s="3">
        <v>-16.3</v>
      </c>
      <c r="Z30" s="3">
        <v>-35.799999999999997</v>
      </c>
      <c r="AA30" s="3">
        <v>-28.1</v>
      </c>
      <c r="AB30" s="86">
        <f>SUM(X30:AA30)</f>
        <v>-143.9</v>
      </c>
      <c r="AC30" s="63">
        <v>2.8</v>
      </c>
      <c r="AD30" s="3">
        <v>9.6</v>
      </c>
      <c r="AE30" s="3">
        <v>-1.6</v>
      </c>
      <c r="AF30" s="3">
        <v>-142.5</v>
      </c>
      <c r="AG30" s="88">
        <f t="shared" si="5"/>
        <v>-131.69999999999999</v>
      </c>
    </row>
    <row r="31" spans="1:33" s="21" customFormat="1">
      <c r="A31" s="8"/>
      <c r="B31" s="73" t="s">
        <v>10</v>
      </c>
      <c r="C31" s="148"/>
      <c r="D31" s="124">
        <v>-0.4</v>
      </c>
      <c r="E31" s="84">
        <v>-0.4</v>
      </c>
      <c r="F31" s="84">
        <v>-0.4</v>
      </c>
      <c r="G31" s="66">
        <v>-0.3</v>
      </c>
      <c r="H31" s="125">
        <v>-1.5000000000000002</v>
      </c>
      <c r="I31" s="124">
        <v>-0.4</v>
      </c>
      <c r="J31" s="84">
        <v>-0.4</v>
      </c>
      <c r="K31" s="84">
        <v>-0.5</v>
      </c>
      <c r="L31" s="66">
        <v>-0.6</v>
      </c>
      <c r="M31" s="66">
        <v>-1.9</v>
      </c>
      <c r="N31" s="124">
        <v>-0.3</v>
      </c>
      <c r="O31" s="84">
        <v>-0.4</v>
      </c>
      <c r="P31" s="84">
        <v>-0.4</v>
      </c>
      <c r="Q31" s="84">
        <v>-0.4</v>
      </c>
      <c r="R31" s="125">
        <f t="shared" si="6"/>
        <v>-1.5</v>
      </c>
      <c r="S31" s="124">
        <v>-0.4</v>
      </c>
      <c r="T31" s="84">
        <v>-0.4</v>
      </c>
      <c r="U31" s="84">
        <v>-0.5</v>
      </c>
      <c r="V31" s="84">
        <v>-0.4</v>
      </c>
      <c r="W31" s="125">
        <f>SUM(S31:V31)</f>
        <v>-1.7000000000000002</v>
      </c>
      <c r="X31" s="124">
        <v>-0.3</v>
      </c>
      <c r="Y31" s="84">
        <v>-0.3</v>
      </c>
      <c r="Z31" s="84">
        <v>-0.3</v>
      </c>
      <c r="AA31" s="84">
        <v>-0.3</v>
      </c>
      <c r="AB31" s="125">
        <f>SUM(X31:AA31)</f>
        <v>-1.2</v>
      </c>
      <c r="AC31" s="124">
        <v>-0.3</v>
      </c>
      <c r="AD31" s="84">
        <v>-0.3</v>
      </c>
      <c r="AE31" s="84">
        <v>-0.3</v>
      </c>
      <c r="AF31" s="84">
        <v>-0.40000000000000013</v>
      </c>
      <c r="AG31" s="87">
        <f t="shared" si="5"/>
        <v>-1.3</v>
      </c>
    </row>
    <row r="32" spans="1:33" s="21" customFormat="1">
      <c r="A32" s="1"/>
      <c r="B32" s="24" t="s">
        <v>11</v>
      </c>
      <c r="C32" s="7"/>
      <c r="D32" s="54">
        <v>117.79999999999998</v>
      </c>
      <c r="E32" s="55">
        <v>88.5</v>
      </c>
      <c r="F32" s="55">
        <v>108.70000000000002</v>
      </c>
      <c r="G32" s="56">
        <v>78.199999999999989</v>
      </c>
      <c r="H32" s="147">
        <v>393.2</v>
      </c>
      <c r="I32" s="54">
        <v>84</v>
      </c>
      <c r="J32" s="55">
        <v>97.100000000000023</v>
      </c>
      <c r="K32" s="55">
        <v>143.89999999999998</v>
      </c>
      <c r="L32" s="56">
        <v>-95.799999999999983</v>
      </c>
      <c r="M32" s="56">
        <v>229.20000000000002</v>
      </c>
      <c r="N32" s="54">
        <f>SUM(N20:N31)</f>
        <v>131.89999999999998</v>
      </c>
      <c r="O32" s="55">
        <f>SUM(O20:O31)</f>
        <v>99.5</v>
      </c>
      <c r="P32" s="55">
        <f>SUM(P20:P31)</f>
        <v>97.499999999999986</v>
      </c>
      <c r="Q32" s="55">
        <f>SUM(Q20:Q31)</f>
        <v>22.699999999999982</v>
      </c>
      <c r="R32" s="88">
        <f t="shared" si="6"/>
        <v>351.59999999999997</v>
      </c>
      <c r="S32" s="136">
        <f t="shared" ref="S32:AC32" si="7">SUM(S20:S31)</f>
        <v>132.50000000000003</v>
      </c>
      <c r="T32" s="134">
        <f t="shared" si="7"/>
        <v>152.6</v>
      </c>
      <c r="U32" s="134">
        <f t="shared" si="7"/>
        <v>88.2</v>
      </c>
      <c r="V32" s="56">
        <f t="shared" si="7"/>
        <v>-30.800000000000033</v>
      </c>
      <c r="W32" s="135">
        <f t="shared" si="7"/>
        <v>342.50000000000006</v>
      </c>
      <c r="X32" s="136">
        <f t="shared" si="7"/>
        <v>49.800000000000026</v>
      </c>
      <c r="Y32" s="55">
        <f t="shared" si="7"/>
        <v>146.49999999999997</v>
      </c>
      <c r="Z32" s="55">
        <f t="shared" si="7"/>
        <v>131.80000000000001</v>
      </c>
      <c r="AA32" s="55">
        <f t="shared" si="7"/>
        <v>144.69999999999996</v>
      </c>
      <c r="AB32" s="135">
        <f t="shared" si="7"/>
        <v>472.80000000000013</v>
      </c>
      <c r="AC32" s="136">
        <f t="shared" si="7"/>
        <v>183.00000000000003</v>
      </c>
      <c r="AD32" s="55">
        <f>SUM(AD20:AD31)</f>
        <v>214.99999999999997</v>
      </c>
      <c r="AE32" s="55">
        <f>SUM(AE20:AE31)</f>
        <v>202.20000000000002</v>
      </c>
      <c r="AF32" s="55">
        <f>SUM(AF20:AF31)</f>
        <v>82.4</v>
      </c>
      <c r="AG32" s="135">
        <f>SUM(AG20:AG31)</f>
        <v>682.60000000000014</v>
      </c>
    </row>
    <row r="33" spans="1:33" s="21" customFormat="1">
      <c r="A33" s="1"/>
      <c r="B33" s="77"/>
      <c r="C33" s="102"/>
      <c r="D33" s="109"/>
      <c r="E33" s="110"/>
      <c r="F33" s="110"/>
      <c r="G33" s="113"/>
      <c r="H33" s="112"/>
      <c r="I33" s="109"/>
      <c r="J33" s="110"/>
      <c r="K33" s="110"/>
      <c r="L33" s="113"/>
      <c r="M33" s="113"/>
      <c r="N33" s="109"/>
      <c r="O33" s="110"/>
      <c r="P33" s="110"/>
      <c r="Q33" s="113"/>
      <c r="R33" s="128"/>
      <c r="S33" s="139"/>
      <c r="T33" s="134"/>
      <c r="U33" s="134"/>
      <c r="V33" s="134"/>
      <c r="W33" s="135"/>
      <c r="X33" s="139"/>
      <c r="Y33" s="134"/>
      <c r="Z33" s="134"/>
      <c r="AA33" s="134"/>
      <c r="AB33" s="135"/>
      <c r="AC33" s="139"/>
      <c r="AD33" s="134"/>
      <c r="AE33" s="134"/>
      <c r="AF33" s="134"/>
      <c r="AG33" s="165"/>
    </row>
    <row r="34" spans="1:33" s="21" customFormat="1">
      <c r="A34" s="1"/>
      <c r="B34" s="77" t="s">
        <v>12</v>
      </c>
      <c r="C34" s="7"/>
      <c r="D34" s="68"/>
      <c r="E34" s="40"/>
      <c r="F34" s="40"/>
      <c r="G34" s="41"/>
      <c r="H34" s="55"/>
      <c r="I34" s="68"/>
      <c r="J34" s="40"/>
      <c r="K34" s="40"/>
      <c r="L34" s="41"/>
      <c r="M34" s="41"/>
      <c r="N34" s="68"/>
      <c r="O34" s="40"/>
      <c r="P34" s="40"/>
      <c r="Q34" s="41"/>
      <c r="R34" s="93"/>
      <c r="S34" s="133"/>
      <c r="T34" s="134"/>
      <c r="U34" s="134"/>
      <c r="V34" s="134"/>
      <c r="W34" s="135"/>
      <c r="X34" s="133"/>
      <c r="Y34" s="134"/>
      <c r="Z34" s="134"/>
      <c r="AA34" s="134"/>
      <c r="AB34" s="135"/>
      <c r="AC34" s="133"/>
      <c r="AD34" s="134"/>
      <c r="AE34" s="134"/>
      <c r="AF34" s="134"/>
      <c r="AG34" s="163"/>
    </row>
    <row r="35" spans="1:33" s="21" customFormat="1">
      <c r="A35" s="1"/>
      <c r="B35" s="19" t="s">
        <v>2</v>
      </c>
      <c r="C35" s="7"/>
      <c r="D35" s="54">
        <v>-20.6</v>
      </c>
      <c r="E35" s="55">
        <v>17.2</v>
      </c>
      <c r="F35" s="55">
        <v>-35.6</v>
      </c>
      <c r="G35" s="56">
        <v>-1.4</v>
      </c>
      <c r="H35" s="55">
        <v>-40.4</v>
      </c>
      <c r="I35" s="63">
        <v>3.9</v>
      </c>
      <c r="J35" s="3">
        <v>6.6</v>
      </c>
      <c r="K35" s="3">
        <v>-47</v>
      </c>
      <c r="L35" s="17">
        <v>192.9</v>
      </c>
      <c r="M35" s="56">
        <v>156.4</v>
      </c>
      <c r="N35" s="63">
        <f t="shared" ref="N35:P36" si="8">-N30</f>
        <v>-25.1</v>
      </c>
      <c r="O35" s="3">
        <f t="shared" si="8"/>
        <v>-14.2</v>
      </c>
      <c r="P35" s="3">
        <f t="shared" si="8"/>
        <v>-12.1</v>
      </c>
      <c r="Q35" s="17">
        <v>73.400000000000006</v>
      </c>
      <c r="R35" s="86">
        <f>SUM(N35:Q35)</f>
        <v>22.000000000000007</v>
      </c>
      <c r="S35" s="63">
        <f t="shared" ref="S35:V36" si="9">-S30</f>
        <v>-8.5</v>
      </c>
      <c r="T35" s="3">
        <f t="shared" si="9"/>
        <v>-18.8</v>
      </c>
      <c r="U35" s="3">
        <f t="shared" si="9"/>
        <v>18.5</v>
      </c>
      <c r="V35" s="3">
        <f t="shared" si="9"/>
        <v>67</v>
      </c>
      <c r="W35" s="86">
        <f t="shared" ref="W35:W39" si="10">SUM(S35:V35)</f>
        <v>58.2</v>
      </c>
      <c r="X35" s="63">
        <f>-X30</f>
        <v>63.7</v>
      </c>
      <c r="Y35" s="3">
        <f t="shared" ref="Y35:AA35" si="11">-Y30</f>
        <v>16.3</v>
      </c>
      <c r="Z35" s="3">
        <f t="shared" si="11"/>
        <v>35.799999999999997</v>
      </c>
      <c r="AA35" s="3">
        <f t="shared" si="11"/>
        <v>28.1</v>
      </c>
      <c r="AB35" s="86">
        <f t="shared" ref="AB35:AB39" si="12">SUM(X35:AA35)</f>
        <v>143.9</v>
      </c>
      <c r="AC35" s="63">
        <f>-AC30</f>
        <v>-2.8</v>
      </c>
      <c r="AD35" s="3">
        <f t="shared" ref="AD35:AE35" si="13">-AD30</f>
        <v>-9.6</v>
      </c>
      <c r="AE35" s="3">
        <f t="shared" si="13"/>
        <v>1.6</v>
      </c>
      <c r="AF35" s="3">
        <v>142.5</v>
      </c>
      <c r="AG35" s="88">
        <f t="shared" ref="AG35:AG39" si="14">SUM(AC35:AF35)</f>
        <v>131.69999999999999</v>
      </c>
    </row>
    <row r="36" spans="1:33" s="21" customFormat="1">
      <c r="A36" s="1"/>
      <c r="B36" s="19" t="s">
        <v>10</v>
      </c>
      <c r="C36" s="7"/>
      <c r="D36" s="54">
        <v>0.4</v>
      </c>
      <c r="E36" s="55">
        <v>0.4</v>
      </c>
      <c r="F36" s="55">
        <v>0.4</v>
      </c>
      <c r="G36" s="56">
        <v>0.3</v>
      </c>
      <c r="H36" s="55">
        <v>1.5000000000000002</v>
      </c>
      <c r="I36" s="63">
        <v>0.4</v>
      </c>
      <c r="J36" s="3">
        <v>0.4</v>
      </c>
      <c r="K36" s="3">
        <v>0.5</v>
      </c>
      <c r="L36" s="17">
        <v>0.6</v>
      </c>
      <c r="M36" s="56">
        <v>1.9</v>
      </c>
      <c r="N36" s="63">
        <f t="shared" si="8"/>
        <v>0.3</v>
      </c>
      <c r="O36" s="3">
        <f t="shared" si="8"/>
        <v>0.4</v>
      </c>
      <c r="P36" s="3">
        <f t="shared" si="8"/>
        <v>0.4</v>
      </c>
      <c r="Q36" s="17">
        <v>0.4</v>
      </c>
      <c r="R36" s="86">
        <f>SUM(N36:Q36)</f>
        <v>1.5</v>
      </c>
      <c r="S36" s="138">
        <f t="shared" si="9"/>
        <v>0.4</v>
      </c>
      <c r="T36" s="134">
        <f t="shared" si="9"/>
        <v>0.4</v>
      </c>
      <c r="U36" s="134">
        <f t="shared" si="9"/>
        <v>0.5</v>
      </c>
      <c r="V36" s="134">
        <f t="shared" si="9"/>
        <v>0.4</v>
      </c>
      <c r="W36" s="135">
        <f t="shared" si="10"/>
        <v>1.7000000000000002</v>
      </c>
      <c r="X36" s="138">
        <f>-X31</f>
        <v>0.3</v>
      </c>
      <c r="Y36" s="134">
        <f t="shared" ref="Y36:AA36" si="15">-Y31</f>
        <v>0.3</v>
      </c>
      <c r="Z36" s="134">
        <f t="shared" si="15"/>
        <v>0.3</v>
      </c>
      <c r="AA36" s="134">
        <f t="shared" si="15"/>
        <v>0.3</v>
      </c>
      <c r="AB36" s="86">
        <f t="shared" si="12"/>
        <v>1.2</v>
      </c>
      <c r="AC36" s="138">
        <f>-AC31</f>
        <v>0.3</v>
      </c>
      <c r="AD36" s="134">
        <f t="shared" ref="AD36:AE36" si="16">-AD31</f>
        <v>0.3</v>
      </c>
      <c r="AE36" s="134">
        <f t="shared" si="16"/>
        <v>0.3</v>
      </c>
      <c r="AF36" s="134">
        <v>0.40000000000000013</v>
      </c>
      <c r="AG36" s="88">
        <f t="shared" si="14"/>
        <v>1.3</v>
      </c>
    </row>
    <row r="37" spans="1:33" s="21" customFormat="1">
      <c r="A37" s="1"/>
      <c r="B37" s="19" t="s">
        <v>33</v>
      </c>
      <c r="C37" s="7"/>
      <c r="D37" s="70">
        <v>0</v>
      </c>
      <c r="E37" s="71">
        <v>0</v>
      </c>
      <c r="F37" s="67" t="s">
        <v>19</v>
      </c>
      <c r="G37" s="72">
        <v>0</v>
      </c>
      <c r="H37" s="71">
        <v>0</v>
      </c>
      <c r="I37" s="70">
        <v>0</v>
      </c>
      <c r="J37" s="3">
        <v>1.7</v>
      </c>
      <c r="K37" s="3">
        <v>3</v>
      </c>
      <c r="L37" s="17">
        <v>5.3</v>
      </c>
      <c r="M37" s="72">
        <v>10</v>
      </c>
      <c r="N37" s="70">
        <v>0</v>
      </c>
      <c r="O37" s="71">
        <v>0</v>
      </c>
      <c r="P37" s="67" t="s">
        <v>19</v>
      </c>
      <c r="Q37" s="72">
        <v>0</v>
      </c>
      <c r="R37" s="71">
        <v>0</v>
      </c>
      <c r="S37" s="63">
        <f>-S29</f>
        <v>0</v>
      </c>
      <c r="T37" s="3">
        <f>-T29</f>
        <v>0</v>
      </c>
      <c r="U37" s="3">
        <f>-U29</f>
        <v>0</v>
      </c>
      <c r="V37" s="3">
        <f>-V29</f>
        <v>0</v>
      </c>
      <c r="W37" s="86">
        <f t="shared" si="10"/>
        <v>0</v>
      </c>
      <c r="X37" s="63">
        <f>-X29</f>
        <v>0</v>
      </c>
      <c r="Y37" s="3">
        <f>-Y29</f>
        <v>0</v>
      </c>
      <c r="Z37" s="3">
        <f>-Z29</f>
        <v>0</v>
      </c>
      <c r="AA37" s="3">
        <f>-AA29</f>
        <v>0</v>
      </c>
      <c r="AB37" s="86">
        <f t="shared" si="12"/>
        <v>0</v>
      </c>
      <c r="AC37" s="63">
        <f>-AC29</f>
        <v>0</v>
      </c>
      <c r="AD37" s="3">
        <f>-AD29</f>
        <v>0</v>
      </c>
      <c r="AE37" s="3">
        <f>-AE29</f>
        <v>0</v>
      </c>
      <c r="AF37" s="3">
        <v>0</v>
      </c>
      <c r="AG37" s="86">
        <f t="shared" si="14"/>
        <v>0</v>
      </c>
    </row>
    <row r="38" spans="1:33" s="21" customFormat="1">
      <c r="A38" s="1"/>
      <c r="B38" s="19" t="str">
        <f>B26</f>
        <v>Restructuring expenses</v>
      </c>
      <c r="C38" s="30"/>
      <c r="D38" s="70">
        <v>0</v>
      </c>
      <c r="E38" s="71">
        <v>0</v>
      </c>
      <c r="F38" s="67" t="s">
        <v>19</v>
      </c>
      <c r="G38" s="72">
        <v>0</v>
      </c>
      <c r="H38" s="71">
        <v>0</v>
      </c>
      <c r="I38" s="70">
        <v>0</v>
      </c>
      <c r="J38" s="71">
        <v>0</v>
      </c>
      <c r="K38" s="67" t="s">
        <v>19</v>
      </c>
      <c r="L38" s="72">
        <v>0</v>
      </c>
      <c r="M38" s="71">
        <v>0</v>
      </c>
      <c r="N38" s="70">
        <v>0</v>
      </c>
      <c r="O38" s="71">
        <v>0</v>
      </c>
      <c r="P38" s="67" t="s">
        <v>19</v>
      </c>
      <c r="Q38" s="72">
        <v>0</v>
      </c>
      <c r="R38" s="71">
        <v>0</v>
      </c>
      <c r="S38" s="63">
        <f>-S27</f>
        <v>0</v>
      </c>
      <c r="T38" s="3">
        <f>-T27</f>
        <v>0</v>
      </c>
      <c r="U38" s="3">
        <f>-U27</f>
        <v>0</v>
      </c>
      <c r="V38" s="3">
        <f>-V27</f>
        <v>0</v>
      </c>
      <c r="W38" s="86">
        <f t="shared" ref="W38" si="17">SUM(S38:V38)</f>
        <v>0</v>
      </c>
      <c r="X38" s="63">
        <f>-X26</f>
        <v>11.1</v>
      </c>
      <c r="Y38" s="3">
        <f>-Y27</f>
        <v>0</v>
      </c>
      <c r="Z38" s="3">
        <f>-Z27</f>
        <v>0</v>
      </c>
      <c r="AA38" s="3">
        <f>-AA27</f>
        <v>0</v>
      </c>
      <c r="AB38" s="86">
        <f t="shared" si="12"/>
        <v>11.1</v>
      </c>
      <c r="AC38" s="63">
        <f>-AC26</f>
        <v>0</v>
      </c>
      <c r="AD38" s="3">
        <f>-AD27</f>
        <v>0</v>
      </c>
      <c r="AE38" s="3">
        <f>-AE27</f>
        <v>0</v>
      </c>
      <c r="AF38" s="3">
        <v>0</v>
      </c>
      <c r="AG38" s="86">
        <f t="shared" si="14"/>
        <v>0</v>
      </c>
    </row>
    <row r="39" spans="1:33" s="21" customFormat="1">
      <c r="A39" s="8"/>
      <c r="B39" s="44" t="s">
        <v>58</v>
      </c>
      <c r="C39" s="149"/>
      <c r="D39" s="74">
        <v>0</v>
      </c>
      <c r="E39" s="75">
        <v>0</v>
      </c>
      <c r="F39" s="65" t="s">
        <v>19</v>
      </c>
      <c r="G39" s="76">
        <v>0</v>
      </c>
      <c r="H39" s="76">
        <v>0</v>
      </c>
      <c r="I39" s="74">
        <v>0</v>
      </c>
      <c r="J39" s="75">
        <v>0</v>
      </c>
      <c r="K39" s="65" t="s">
        <v>19</v>
      </c>
      <c r="L39" s="76">
        <v>0</v>
      </c>
      <c r="M39" s="76">
        <v>0</v>
      </c>
      <c r="N39" s="74">
        <v>0</v>
      </c>
      <c r="O39" s="65">
        <f>-O25</f>
        <v>21.2</v>
      </c>
      <c r="P39" s="84">
        <f>-P25</f>
        <v>4.8</v>
      </c>
      <c r="Q39" s="66">
        <v>3.5</v>
      </c>
      <c r="R39" s="125">
        <f>SUM(N39:Q39)</f>
        <v>29.5</v>
      </c>
      <c r="S39" s="124">
        <v>0</v>
      </c>
      <c r="T39" s="84">
        <v>0</v>
      </c>
      <c r="U39" s="84">
        <v>0</v>
      </c>
      <c r="V39" s="84">
        <f>-V25</f>
        <v>84.4</v>
      </c>
      <c r="W39" s="125">
        <f t="shared" si="10"/>
        <v>84.4</v>
      </c>
      <c r="X39" s="124">
        <v>0</v>
      </c>
      <c r="Y39" s="84">
        <f>-Y25</f>
        <v>0</v>
      </c>
      <c r="Z39" s="84">
        <f>-Z25</f>
        <v>0</v>
      </c>
      <c r="AA39" s="84">
        <f>-AA25</f>
        <v>0</v>
      </c>
      <c r="AB39" s="125">
        <f t="shared" si="12"/>
        <v>0</v>
      </c>
      <c r="AC39" s="124">
        <v>0</v>
      </c>
      <c r="AD39" s="84">
        <f>-AD25</f>
        <v>0</v>
      </c>
      <c r="AE39" s="84">
        <f>-AE25</f>
        <v>0</v>
      </c>
      <c r="AF39" s="84">
        <v>0</v>
      </c>
      <c r="AG39" s="125">
        <f t="shared" si="14"/>
        <v>0</v>
      </c>
    </row>
    <row r="40" spans="1:33" s="21" customFormat="1">
      <c r="A40" s="1"/>
      <c r="B40" s="29" t="s">
        <v>13</v>
      </c>
      <c r="C40" s="30">
        <v>-4</v>
      </c>
      <c r="D40" s="54">
        <v>97.6</v>
      </c>
      <c r="E40" s="55">
        <v>106.10000000000001</v>
      </c>
      <c r="F40" s="55">
        <v>73.500000000000028</v>
      </c>
      <c r="G40" s="56">
        <v>77.09999999999998</v>
      </c>
      <c r="H40" s="55">
        <v>354.3</v>
      </c>
      <c r="I40" s="63">
        <v>88.3</v>
      </c>
      <c r="J40" s="3">
        <v>105.80000000000003</v>
      </c>
      <c r="K40" s="3">
        <v>100.39999999999998</v>
      </c>
      <c r="L40" s="17">
        <v>103.00000000000003</v>
      </c>
      <c r="M40" s="56">
        <v>397.5</v>
      </c>
      <c r="N40" s="63">
        <f t="shared" ref="N40:AG40" si="18">SUM(N32:N39)</f>
        <v>107.09999999999998</v>
      </c>
      <c r="O40" s="3">
        <f t="shared" si="18"/>
        <v>106.9</v>
      </c>
      <c r="P40" s="3">
        <f t="shared" si="18"/>
        <v>90.6</v>
      </c>
      <c r="Q40" s="3">
        <f t="shared" si="18"/>
        <v>100</v>
      </c>
      <c r="R40" s="86">
        <f t="shared" si="18"/>
        <v>404.59999999999997</v>
      </c>
      <c r="S40" s="138">
        <f t="shared" si="18"/>
        <v>124.40000000000003</v>
      </c>
      <c r="T40" s="134">
        <f t="shared" si="18"/>
        <v>134.19999999999999</v>
      </c>
      <c r="U40" s="134">
        <f t="shared" si="18"/>
        <v>107.2</v>
      </c>
      <c r="V40" s="56">
        <f t="shared" si="18"/>
        <v>120.99999999999997</v>
      </c>
      <c r="W40" s="135">
        <f t="shared" si="18"/>
        <v>486.80000000000007</v>
      </c>
      <c r="X40" s="138">
        <f t="shared" si="18"/>
        <v>124.90000000000002</v>
      </c>
      <c r="Y40" s="55">
        <f t="shared" si="18"/>
        <v>163.1</v>
      </c>
      <c r="Z40" s="55">
        <f t="shared" si="18"/>
        <v>167.90000000000003</v>
      </c>
      <c r="AA40" s="55">
        <f t="shared" si="18"/>
        <v>173.09999999999997</v>
      </c>
      <c r="AB40" s="161">
        <f t="shared" si="18"/>
        <v>629.00000000000023</v>
      </c>
      <c r="AC40" s="138">
        <f t="shared" si="18"/>
        <v>180.50000000000003</v>
      </c>
      <c r="AD40" s="55">
        <f>SUM(AD32:AD39)</f>
        <v>205.7</v>
      </c>
      <c r="AE40" s="55">
        <f>SUM(AE32:AE39)</f>
        <v>204.10000000000002</v>
      </c>
      <c r="AF40" s="55">
        <f>SUM(AF32:AF39)</f>
        <v>225.3</v>
      </c>
      <c r="AG40" s="161">
        <f t="shared" si="18"/>
        <v>815.60000000000014</v>
      </c>
    </row>
    <row r="41" spans="1:33" s="21" customFormat="1">
      <c r="A41" s="1"/>
      <c r="B41" s="29"/>
      <c r="C41" s="102"/>
      <c r="D41" s="114"/>
      <c r="E41" s="112"/>
      <c r="F41" s="112"/>
      <c r="G41" s="111"/>
      <c r="H41" s="112"/>
      <c r="I41" s="114"/>
      <c r="J41" s="112"/>
      <c r="K41" s="112"/>
      <c r="L41" s="111"/>
      <c r="M41" s="111"/>
      <c r="N41" s="114"/>
      <c r="O41" s="112"/>
      <c r="P41" s="112"/>
      <c r="Q41" s="111"/>
      <c r="R41" s="115"/>
      <c r="S41" s="138"/>
      <c r="T41" s="134"/>
      <c r="U41" s="134"/>
      <c r="V41" s="134"/>
      <c r="W41" s="135"/>
      <c r="X41" s="138"/>
      <c r="Y41" s="134"/>
      <c r="Z41" s="134"/>
      <c r="AA41" s="134"/>
      <c r="AB41" s="135"/>
      <c r="AC41" s="138"/>
      <c r="AD41" s="134"/>
      <c r="AE41" s="134"/>
      <c r="AF41" s="134"/>
      <c r="AG41" s="164"/>
    </row>
    <row r="42" spans="1:33" s="21" customFormat="1">
      <c r="A42" s="1"/>
      <c r="B42" s="34" t="s">
        <v>17</v>
      </c>
      <c r="C42" s="30">
        <v>-4</v>
      </c>
      <c r="D42" s="116">
        <v>0.20399999999999999</v>
      </c>
      <c r="E42" s="85">
        <v>0.214</v>
      </c>
      <c r="F42" s="85">
        <v>0.16200000000000001</v>
      </c>
      <c r="G42" s="80">
        <v>0.156</v>
      </c>
      <c r="H42" s="85">
        <v>0.18437760199833472</v>
      </c>
      <c r="I42" s="116">
        <v>0.17399999999999999</v>
      </c>
      <c r="J42" s="85">
        <v>0.20121719284899209</v>
      </c>
      <c r="K42" s="85">
        <v>0.20278731569379918</v>
      </c>
      <c r="L42" s="80">
        <v>0.19600000000000001</v>
      </c>
      <c r="M42" s="80">
        <v>0.19347773180822583</v>
      </c>
      <c r="N42" s="116">
        <f t="shared" ref="N42:AF42" si="19">N40/N15</f>
        <v>0.16451612903225804</v>
      </c>
      <c r="O42" s="85">
        <f t="shared" si="19"/>
        <v>0.16583928017375119</v>
      </c>
      <c r="P42" s="85">
        <f t="shared" si="19"/>
        <v>0.15455475946775846</v>
      </c>
      <c r="Q42" s="85">
        <f t="shared" si="19"/>
        <v>0.16005121638924458</v>
      </c>
      <c r="R42" s="129">
        <f t="shared" si="19"/>
        <v>0.16141386739009017</v>
      </c>
      <c r="S42" s="116">
        <f t="shared" si="19"/>
        <v>0.18940316686967121</v>
      </c>
      <c r="T42" s="85">
        <f t="shared" si="19"/>
        <v>0.20330252991970912</v>
      </c>
      <c r="U42" s="85">
        <f t="shared" si="19"/>
        <v>0.17382844170585374</v>
      </c>
      <c r="V42" s="85">
        <f t="shared" si="19"/>
        <v>0.17973856209150324</v>
      </c>
      <c r="W42" s="129">
        <f t="shared" si="19"/>
        <v>0.18674236611938011</v>
      </c>
      <c r="X42" s="116">
        <f t="shared" si="19"/>
        <v>0.19942519559316624</v>
      </c>
      <c r="Y42" s="85">
        <f t="shared" si="19"/>
        <v>0.22136264929424534</v>
      </c>
      <c r="Z42" s="85">
        <f t="shared" si="19"/>
        <v>0.22732196046574604</v>
      </c>
      <c r="AA42" s="85">
        <f t="shared" si="19"/>
        <v>0.21449814126394048</v>
      </c>
      <c r="AB42" s="129">
        <f t="shared" si="19"/>
        <v>0.21624780829924026</v>
      </c>
      <c r="AC42" s="116">
        <f t="shared" si="19"/>
        <v>0.21404008063559826</v>
      </c>
      <c r="AD42" s="85">
        <f t="shared" si="19"/>
        <v>0.22774579273693535</v>
      </c>
      <c r="AE42" s="85">
        <f t="shared" si="19"/>
        <v>0.2267777777777778</v>
      </c>
      <c r="AF42" s="85">
        <f t="shared" si="19"/>
        <v>0.23269985540177654</v>
      </c>
      <c r="AG42" s="129">
        <f t="shared" ref="AG42" si="20">AG40/AG15</f>
        <v>0.22563421584087201</v>
      </c>
    </row>
    <row r="43" spans="1:33" s="21" customFormat="1">
      <c r="A43" s="1"/>
      <c r="B43" s="1"/>
      <c r="C43" s="102"/>
      <c r="D43" s="109"/>
      <c r="E43" s="110"/>
      <c r="F43" s="110"/>
      <c r="G43" s="113"/>
      <c r="H43" s="112"/>
      <c r="I43" s="109"/>
      <c r="J43" s="110"/>
      <c r="K43" s="110"/>
      <c r="L43" s="113"/>
      <c r="M43" s="113"/>
      <c r="N43" s="109"/>
      <c r="O43" s="110"/>
      <c r="P43" s="110"/>
      <c r="Q43" s="113"/>
      <c r="R43" s="128"/>
      <c r="S43" s="139"/>
      <c r="T43" s="134"/>
      <c r="U43" s="134"/>
      <c r="V43" s="134"/>
      <c r="W43" s="128"/>
      <c r="X43" s="139"/>
      <c r="Y43" s="134"/>
      <c r="Z43" s="134"/>
      <c r="AA43" s="134"/>
      <c r="AB43" s="128"/>
      <c r="AC43" s="139"/>
      <c r="AD43" s="134"/>
      <c r="AE43" s="134"/>
      <c r="AF43" s="134"/>
      <c r="AG43" s="128"/>
    </row>
    <row r="44" spans="1:33" s="21" customFormat="1">
      <c r="A44" s="1"/>
      <c r="B44" s="37" t="s">
        <v>36</v>
      </c>
      <c r="C44" s="26">
        <v>-2</v>
      </c>
      <c r="D44" s="116">
        <v>0.255</v>
      </c>
      <c r="E44" s="85">
        <v>0.254</v>
      </c>
      <c r="F44" s="85">
        <v>0.215</v>
      </c>
      <c r="G44" s="80">
        <v>0.19600000000000001</v>
      </c>
      <c r="H44" s="85">
        <v>0.23027989821882952</v>
      </c>
      <c r="I44" s="116">
        <v>0.20300000000000001</v>
      </c>
      <c r="J44" s="85">
        <v>0.245</v>
      </c>
      <c r="K44" s="85">
        <v>0.26900000000000002</v>
      </c>
      <c r="L44" s="80">
        <v>0.252</v>
      </c>
      <c r="M44" s="80">
        <v>0.24199987326531905</v>
      </c>
      <c r="N44" s="116">
        <f t="shared" ref="N44:S46" si="21">N20/N11</f>
        <v>0.24711848778238821</v>
      </c>
      <c r="O44" s="85">
        <f t="shared" si="21"/>
        <v>0.22842056932966023</v>
      </c>
      <c r="P44" s="85">
        <f t="shared" si="21"/>
        <v>0.22334630350194551</v>
      </c>
      <c r="Q44" s="85">
        <f t="shared" si="21"/>
        <v>0.22535545023696682</v>
      </c>
      <c r="R44" s="129">
        <f t="shared" si="21"/>
        <v>0.23131969706005126</v>
      </c>
      <c r="S44" s="116">
        <f t="shared" si="21"/>
        <v>0.25093964183064338</v>
      </c>
      <c r="T44" s="85">
        <v>0.27100000000000002</v>
      </c>
      <c r="U44" s="85">
        <f t="shared" ref="U44:AC44" si="22">U20/U11</f>
        <v>0.2611627906976744</v>
      </c>
      <c r="V44" s="85">
        <f t="shared" si="22"/>
        <v>0.25289778714436251</v>
      </c>
      <c r="W44" s="129">
        <f t="shared" si="22"/>
        <v>0.25902884827130584</v>
      </c>
      <c r="X44" s="116">
        <f t="shared" si="22"/>
        <v>0.28972996901283754</v>
      </c>
      <c r="Y44" s="85">
        <f t="shared" si="22"/>
        <v>0.28854368932038832</v>
      </c>
      <c r="Z44" s="85">
        <f t="shared" si="22"/>
        <v>0.30032812198417291</v>
      </c>
      <c r="AA44" s="85">
        <f t="shared" si="22"/>
        <v>0.27534665946335313</v>
      </c>
      <c r="AB44" s="129">
        <f t="shared" si="22"/>
        <v>0.28820703852563473</v>
      </c>
      <c r="AC44" s="116">
        <f t="shared" si="22"/>
        <v>0.29336336856697282</v>
      </c>
      <c r="AD44" s="85">
        <f t="shared" ref="AD44:AF44" si="23">AD20/AD11</f>
        <v>0.28726585864945697</v>
      </c>
      <c r="AE44" s="85">
        <f t="shared" si="23"/>
        <v>0.28423011319584435</v>
      </c>
      <c r="AF44" s="85">
        <f t="shared" si="23"/>
        <v>0.29697406340057642</v>
      </c>
      <c r="AG44" s="129">
        <f t="shared" ref="AG44" si="24">AG20/AG11</f>
        <v>0.2905185591659154</v>
      </c>
    </row>
    <row r="45" spans="1:33" s="21" customFormat="1">
      <c r="A45" s="1"/>
      <c r="B45" s="37" t="s">
        <v>37</v>
      </c>
      <c r="C45" s="26">
        <v>-3</v>
      </c>
      <c r="D45" s="116">
        <v>0.251</v>
      </c>
      <c r="E45" s="85">
        <v>0.26400000000000001</v>
      </c>
      <c r="F45" s="85">
        <v>0.249</v>
      </c>
      <c r="G45" s="80">
        <v>0.247</v>
      </c>
      <c r="H45" s="85">
        <v>0.25310307609282245</v>
      </c>
      <c r="I45" s="116">
        <v>0.26</v>
      </c>
      <c r="J45" s="85">
        <v>0.26900000000000002</v>
      </c>
      <c r="K45" s="85">
        <v>0.23599999999999999</v>
      </c>
      <c r="L45" s="80">
        <v>0.25</v>
      </c>
      <c r="M45" s="80">
        <v>0.2541137752703338</v>
      </c>
      <c r="N45" s="116">
        <f t="shared" si="21"/>
        <v>0.24167378309137491</v>
      </c>
      <c r="O45" s="85">
        <f t="shared" si="21"/>
        <v>0.23444160272804776</v>
      </c>
      <c r="P45" s="85">
        <f t="shared" si="21"/>
        <v>0.21344232515894643</v>
      </c>
      <c r="Q45" s="85">
        <f t="shared" si="21"/>
        <v>0.20039100684261976</v>
      </c>
      <c r="R45" s="129">
        <f t="shared" si="21"/>
        <v>0.22336615935541629</v>
      </c>
      <c r="S45" s="116">
        <f t="shared" si="21"/>
        <v>0.22962962962962963</v>
      </c>
      <c r="T45" s="85">
        <v>0.24</v>
      </c>
      <c r="U45" s="85">
        <f t="shared" ref="U45:AC45" si="25">U21/U12</f>
        <v>0.22941176470588234</v>
      </c>
      <c r="V45" s="85">
        <f t="shared" si="25"/>
        <v>0.20459290187891443</v>
      </c>
      <c r="W45" s="129">
        <f t="shared" si="25"/>
        <v>0.22657743785850853</v>
      </c>
      <c r="X45" s="116">
        <f t="shared" si="25"/>
        <v>0.24424972617743704</v>
      </c>
      <c r="Y45" s="85">
        <f t="shared" si="25"/>
        <v>0.31695331695331697</v>
      </c>
      <c r="Z45" s="85">
        <f t="shared" si="25"/>
        <v>0.28127623845507976</v>
      </c>
      <c r="AA45" s="85">
        <f t="shared" si="25"/>
        <v>0.26809864757358787</v>
      </c>
      <c r="AB45" s="129">
        <f t="shared" si="25"/>
        <v>0.27979048450458316</v>
      </c>
      <c r="AC45" s="116">
        <f t="shared" si="25"/>
        <v>0.27362482369534552</v>
      </c>
      <c r="AD45" s="85">
        <f t="shared" ref="AD45:AG45" si="26">AD21/AD12</f>
        <v>0.30817174515235457</v>
      </c>
      <c r="AE45" s="85">
        <f t="shared" si="26"/>
        <v>0.27285415212840192</v>
      </c>
      <c r="AF45" s="85">
        <f t="shared" si="26"/>
        <v>0.2640990371389273</v>
      </c>
      <c r="AG45" s="129">
        <f t="shared" si="26"/>
        <v>0.27970081753348414</v>
      </c>
    </row>
    <row r="46" spans="1:33" s="21" customFormat="1">
      <c r="A46" s="1"/>
      <c r="B46" s="37" t="s">
        <v>60</v>
      </c>
      <c r="C46" s="26">
        <v>-6</v>
      </c>
      <c r="D46" s="116">
        <v>7.2999999999999995E-2</v>
      </c>
      <c r="E46" s="85">
        <v>0.02</v>
      </c>
      <c r="F46" s="85">
        <v>-0.08</v>
      </c>
      <c r="G46" s="80">
        <v>8.8999999999999996E-2</v>
      </c>
      <c r="H46" s="85">
        <v>3.1553398058252427E-2</v>
      </c>
      <c r="I46" s="116">
        <v>-2.1999999999999999E-2</v>
      </c>
      <c r="J46" s="85">
        <v>2.9000000000000001E-2</v>
      </c>
      <c r="K46" s="85">
        <v>5.3999999999999999E-2</v>
      </c>
      <c r="L46" s="80">
        <v>-4.1000000000000002E-2</v>
      </c>
      <c r="M46" s="80">
        <v>8.2644628099173539E-3</v>
      </c>
      <c r="N46" s="116">
        <f t="shared" si="21"/>
        <v>-4.8218029350104816E-2</v>
      </c>
      <c r="O46" s="85">
        <f t="shared" si="21"/>
        <v>3.8901601830663615E-2</v>
      </c>
      <c r="P46" s="85">
        <f t="shared" si="21"/>
        <v>4.7235023041474651E-2</v>
      </c>
      <c r="Q46" s="85">
        <f t="shared" si="21"/>
        <v>7.1935157041540021E-2</v>
      </c>
      <c r="R46" s="129">
        <f t="shared" si="21"/>
        <v>2.7151778441487917E-2</v>
      </c>
      <c r="S46" s="116">
        <f t="shared" si="21"/>
        <v>8.2377476538060476E-2</v>
      </c>
      <c r="T46" s="85">
        <v>6.6000000000000003E-2</v>
      </c>
      <c r="U46" s="85">
        <f t="shared" ref="U46:AC46" si="27">U22/U13</f>
        <v>2.8335301062573787E-2</v>
      </c>
      <c r="V46" s="85">
        <f t="shared" si="27"/>
        <v>5.8309037900874626E-3</v>
      </c>
      <c r="W46" s="129">
        <f t="shared" si="27"/>
        <v>4.496499730748519E-2</v>
      </c>
      <c r="X46" s="116">
        <f t="shared" si="27"/>
        <v>2.8846153846153844E-2</v>
      </c>
      <c r="Y46" s="85">
        <f t="shared" si="27"/>
        <v>0.11133400200601805</v>
      </c>
      <c r="Z46" s="85">
        <f t="shared" si="27"/>
        <v>0.10157790927021697</v>
      </c>
      <c r="AA46" s="85">
        <f t="shared" si="27"/>
        <v>0.15000000000000002</v>
      </c>
      <c r="AB46" s="129">
        <f t="shared" si="27"/>
        <v>0.10407019254204242</v>
      </c>
      <c r="AC46" s="116">
        <f t="shared" si="27"/>
        <v>0.13102893890675241</v>
      </c>
      <c r="AD46" s="175">
        <v>0.13600000000000001</v>
      </c>
      <c r="AE46" s="85">
        <v>0.107</v>
      </c>
      <c r="AF46" s="85">
        <v>0.107</v>
      </c>
      <c r="AG46" s="129">
        <f t="shared" ref="AG46" si="28">AG22/AG13</f>
        <v>0.12876151484135107</v>
      </c>
    </row>
    <row r="47" spans="1:33" s="21" customFormat="1">
      <c r="A47" s="1"/>
      <c r="B47" s="34"/>
      <c r="C47" s="102"/>
      <c r="D47" s="114"/>
      <c r="E47" s="112"/>
      <c r="F47" s="112"/>
      <c r="G47" s="111"/>
      <c r="H47" s="112"/>
      <c r="I47" s="114"/>
      <c r="J47" s="112"/>
      <c r="K47" s="112"/>
      <c r="L47" s="111"/>
      <c r="M47" s="111"/>
      <c r="N47" s="114"/>
      <c r="O47" s="112"/>
      <c r="P47" s="112"/>
      <c r="Q47" s="111"/>
      <c r="R47" s="115"/>
      <c r="S47" s="138"/>
      <c r="T47" s="134"/>
      <c r="U47" s="134"/>
      <c r="V47" s="134"/>
      <c r="W47" s="135"/>
      <c r="X47" s="138"/>
      <c r="Y47" s="134"/>
      <c r="Z47" s="134"/>
      <c r="AA47" s="134"/>
      <c r="AB47" s="135"/>
      <c r="AC47" s="138"/>
      <c r="AD47" s="134"/>
      <c r="AE47" s="134"/>
      <c r="AF47" s="134"/>
      <c r="AG47" s="164"/>
    </row>
    <row r="48" spans="1:33" s="21" customFormat="1">
      <c r="A48" s="1"/>
      <c r="B48" s="34" t="s">
        <v>55</v>
      </c>
      <c r="C48" s="26"/>
      <c r="D48" s="54">
        <v>-6.1</v>
      </c>
      <c r="E48" s="71">
        <v>-7</v>
      </c>
      <c r="F48" s="71">
        <v>-7.2</v>
      </c>
      <c r="G48" s="72">
        <v>-7.2</v>
      </c>
      <c r="H48" s="55">
        <v>-27.5</v>
      </c>
      <c r="I48" s="54">
        <v>-6.5</v>
      </c>
      <c r="J48" s="55">
        <v>-6.8</v>
      </c>
      <c r="K48" s="55">
        <v>-8.3000000000000007</v>
      </c>
      <c r="L48" s="56">
        <v>-7.9</v>
      </c>
      <c r="M48" s="72">
        <v>-29.5</v>
      </c>
      <c r="N48" s="54">
        <v>-10.6</v>
      </c>
      <c r="O48" s="55">
        <f>-13.3+0.8</f>
        <v>-12.5</v>
      </c>
      <c r="P48" s="55">
        <f>-14.9+1.2</f>
        <v>-13.700000000000001</v>
      </c>
      <c r="Q48" s="56">
        <v>-13.3</v>
      </c>
      <c r="R48" s="88">
        <f>SUM(N48:Q48)</f>
        <v>-50.100000000000009</v>
      </c>
      <c r="S48" s="54">
        <v>-13.7</v>
      </c>
      <c r="T48" s="3">
        <v>-14.2</v>
      </c>
      <c r="U48" s="3">
        <v>-13.2</v>
      </c>
      <c r="V48" s="3">
        <v>-13.3</v>
      </c>
      <c r="W48" s="88">
        <f>SUM(S48:V48)</f>
        <v>-54.399999999999991</v>
      </c>
      <c r="X48" s="54">
        <v>-12.6</v>
      </c>
      <c r="Y48" s="3">
        <v>-12.7</v>
      </c>
      <c r="Z48" s="3">
        <v>-13.6</v>
      </c>
      <c r="AA48" s="3">
        <v>-8.9</v>
      </c>
      <c r="AB48" s="88">
        <f>SUM(X48:AA48)</f>
        <v>-47.8</v>
      </c>
      <c r="AC48" s="54">
        <f>-10.2+0.1</f>
        <v>-10.1</v>
      </c>
      <c r="AD48" s="3">
        <v>-10.1</v>
      </c>
      <c r="AE48" s="3">
        <v>-10.6</v>
      </c>
      <c r="AF48" s="3">
        <v>-8.5</v>
      </c>
      <c r="AG48" s="88">
        <f t="shared" ref="AG48:AG53" si="29">SUM(AC48:AF48)</f>
        <v>-39.299999999999997</v>
      </c>
    </row>
    <row r="49" spans="1:33" s="21" customFormat="1">
      <c r="A49" s="1"/>
      <c r="B49" s="34" t="s">
        <v>73</v>
      </c>
      <c r="C49" s="26"/>
      <c r="D49" s="3">
        <v>0</v>
      </c>
      <c r="E49" s="71">
        <v>0</v>
      </c>
      <c r="F49" s="71">
        <v>0</v>
      </c>
      <c r="G49" s="72">
        <v>0</v>
      </c>
      <c r="H49" s="71">
        <v>0</v>
      </c>
      <c r="I49" s="70">
        <v>0</v>
      </c>
      <c r="J49" s="71">
        <v>0</v>
      </c>
      <c r="K49" s="67">
        <v>0</v>
      </c>
      <c r="L49" s="72">
        <v>0</v>
      </c>
      <c r="M49" s="72">
        <v>0</v>
      </c>
      <c r="N49" s="70">
        <v>0</v>
      </c>
      <c r="O49" s="71">
        <v>0</v>
      </c>
      <c r="P49" s="67" t="s">
        <v>19</v>
      </c>
      <c r="Q49" s="72">
        <v>0</v>
      </c>
      <c r="R49" s="71">
        <f>SUM(N49:Q49)</f>
        <v>0</v>
      </c>
      <c r="S49" s="63">
        <v>0</v>
      </c>
      <c r="T49" s="3">
        <v>0</v>
      </c>
      <c r="U49" s="3">
        <v>0</v>
      </c>
      <c r="V49" s="3">
        <v>0</v>
      </c>
      <c r="W49" s="86">
        <f>SUM(S49:V49)</f>
        <v>0</v>
      </c>
      <c r="X49" s="63">
        <v>0</v>
      </c>
      <c r="Y49" s="3">
        <v>0</v>
      </c>
      <c r="Z49" s="3">
        <v>0</v>
      </c>
      <c r="AA49" s="3">
        <v>-13.1</v>
      </c>
      <c r="AB49" s="88">
        <f>SUM(X49:AA49)</f>
        <v>-13.1</v>
      </c>
      <c r="AC49" s="63">
        <v>0</v>
      </c>
      <c r="AD49" s="3">
        <v>0</v>
      </c>
      <c r="AE49" s="3">
        <v>0</v>
      </c>
      <c r="AF49" s="3"/>
      <c r="AG49" s="86">
        <f t="shared" si="29"/>
        <v>0</v>
      </c>
    </row>
    <row r="50" spans="1:33" s="21" customFormat="1">
      <c r="A50" s="1"/>
      <c r="B50" s="35" t="s">
        <v>53</v>
      </c>
      <c r="C50" s="26"/>
      <c r="D50" s="54">
        <v>-0.7</v>
      </c>
      <c r="E50" s="55">
        <v>0.5</v>
      </c>
      <c r="F50" s="55">
        <v>1.4</v>
      </c>
      <c r="G50" s="56">
        <v>0.1</v>
      </c>
      <c r="H50" s="55">
        <v>1.3</v>
      </c>
      <c r="I50" s="54">
        <v>-0.4</v>
      </c>
      <c r="J50" s="3">
        <v>0</v>
      </c>
      <c r="K50" s="55">
        <v>0.6</v>
      </c>
      <c r="L50" s="56">
        <v>0.5</v>
      </c>
      <c r="M50" s="56">
        <v>0.7</v>
      </c>
      <c r="N50" s="54">
        <v>0.2</v>
      </c>
      <c r="O50" s="55">
        <v>0.1</v>
      </c>
      <c r="P50" s="55">
        <v>-0.2</v>
      </c>
      <c r="Q50" s="72">
        <v>0</v>
      </c>
      <c r="R50" s="88">
        <f>SUM(N50:Q50)</f>
        <v>0.10000000000000003</v>
      </c>
      <c r="S50" s="54">
        <v>-0.2</v>
      </c>
      <c r="T50" s="134">
        <v>0.1</v>
      </c>
      <c r="U50" s="3">
        <v>0</v>
      </c>
      <c r="V50" s="3">
        <v>0</v>
      </c>
      <c r="W50" s="88">
        <f>SUM(S50:V50)</f>
        <v>-0.1</v>
      </c>
      <c r="X50" s="54">
        <v>0.2</v>
      </c>
      <c r="Y50" s="3">
        <v>-0.2</v>
      </c>
      <c r="Z50" s="3">
        <v>0</v>
      </c>
      <c r="AA50" s="3">
        <v>0.1</v>
      </c>
      <c r="AB50" s="86">
        <f>SUM(X50:AA50)</f>
        <v>0.1</v>
      </c>
      <c r="AC50" s="54">
        <v>-0.2</v>
      </c>
      <c r="AD50" s="3">
        <v>0.1</v>
      </c>
      <c r="AE50" s="3">
        <v>0</v>
      </c>
      <c r="AF50" s="3">
        <v>-0.1</v>
      </c>
      <c r="AG50" s="88">
        <f t="shared" si="29"/>
        <v>-0.2</v>
      </c>
    </row>
    <row r="51" spans="1:33" s="21" customFormat="1">
      <c r="A51" s="1"/>
      <c r="B51" s="1"/>
      <c r="C51" s="7"/>
      <c r="D51" s="68"/>
      <c r="E51" s="40"/>
      <c r="F51" s="40"/>
      <c r="G51" s="41"/>
      <c r="H51" s="55"/>
      <c r="I51" s="68"/>
      <c r="J51" s="40"/>
      <c r="K51" s="40"/>
      <c r="L51" s="41"/>
      <c r="M51" s="41"/>
      <c r="N51" s="68"/>
      <c r="O51" s="40"/>
      <c r="P51" s="40"/>
      <c r="Q51" s="41"/>
      <c r="R51" s="93"/>
      <c r="S51" s="133"/>
      <c r="T51" s="134"/>
      <c r="U51" s="134"/>
      <c r="V51" s="134"/>
      <c r="W51" s="135"/>
      <c r="X51" s="133"/>
      <c r="Y51" s="134"/>
      <c r="Z51" s="134"/>
      <c r="AA51" s="134"/>
      <c r="AB51" s="135"/>
      <c r="AC51" s="133"/>
      <c r="AD51" s="134"/>
      <c r="AE51" s="134"/>
      <c r="AF51" s="134"/>
      <c r="AG51" s="86"/>
    </row>
    <row r="52" spans="1:33" s="21" customFormat="1">
      <c r="A52" s="1"/>
      <c r="B52" s="25" t="s">
        <v>4</v>
      </c>
      <c r="C52" s="26"/>
      <c r="D52" s="54">
        <v>-23.9</v>
      </c>
      <c r="E52" s="55">
        <v>-25</v>
      </c>
      <c r="F52" s="55">
        <v>-15</v>
      </c>
      <c r="G52" s="56">
        <v>-26.6</v>
      </c>
      <c r="H52" s="55">
        <v>-90.5</v>
      </c>
      <c r="I52" s="54">
        <v>-19.7</v>
      </c>
      <c r="J52" s="55">
        <v>-23.9</v>
      </c>
      <c r="K52" s="55">
        <v>-30.2</v>
      </c>
      <c r="L52" s="56">
        <v>45.6</v>
      </c>
      <c r="M52" s="56">
        <v>-28.199999999999996</v>
      </c>
      <c r="N52" s="54">
        <v>-30.9</v>
      </c>
      <c r="O52" s="55">
        <v>-17.600000000000001</v>
      </c>
      <c r="P52" s="55">
        <v>-14.7</v>
      </c>
      <c r="Q52" s="56">
        <v>-8.6</v>
      </c>
      <c r="R52" s="88">
        <f>SUM(N52:Q52)</f>
        <v>-71.8</v>
      </c>
      <c r="S52" s="54">
        <v>-32.1</v>
      </c>
      <c r="T52" s="3">
        <v>-35.4</v>
      </c>
      <c r="U52" s="3">
        <v>-29.4</v>
      </c>
      <c r="V52" s="3">
        <v>50.4</v>
      </c>
      <c r="W52" s="88">
        <f>SUM(S52:V52)</f>
        <v>-46.500000000000007</v>
      </c>
      <c r="X52" s="54">
        <v>-28</v>
      </c>
      <c r="Y52" s="3">
        <v>-46.8</v>
      </c>
      <c r="Z52" s="3">
        <v>-49.6</v>
      </c>
      <c r="AA52" s="3">
        <v>-24.8</v>
      </c>
      <c r="AB52" s="88">
        <f>SUM(X52:AA52)</f>
        <v>-149.20000000000002</v>
      </c>
      <c r="AC52" s="54">
        <v>-51.3</v>
      </c>
      <c r="AD52" s="3">
        <v>-54.9</v>
      </c>
      <c r="AE52" s="3">
        <v>-56.2</v>
      </c>
      <c r="AF52" s="3">
        <v>-21.600000000000023</v>
      </c>
      <c r="AG52" s="88">
        <f t="shared" si="29"/>
        <v>-184</v>
      </c>
    </row>
    <row r="53" spans="1:33" s="21" customFormat="1">
      <c r="A53" s="8"/>
      <c r="B53" s="44" t="s">
        <v>32</v>
      </c>
      <c r="C53" s="48"/>
      <c r="D53" s="57">
        <v>-0.9</v>
      </c>
      <c r="E53" s="58">
        <v>0.2</v>
      </c>
      <c r="F53" s="58">
        <v>-0.3</v>
      </c>
      <c r="G53" s="59">
        <v>10.9</v>
      </c>
      <c r="H53" s="58">
        <v>9.9</v>
      </c>
      <c r="I53" s="57">
        <v>0.1</v>
      </c>
      <c r="J53" s="58">
        <v>1.1000000000000001</v>
      </c>
      <c r="K53" s="58">
        <v>10.7</v>
      </c>
      <c r="L53" s="59">
        <v>-59.2</v>
      </c>
      <c r="M53" s="59">
        <v>-47.300000000000004</v>
      </c>
      <c r="N53" s="57">
        <v>14.4</v>
      </c>
      <c r="O53" s="58">
        <v>4.5</v>
      </c>
      <c r="P53" s="58">
        <v>4.5999999999999996</v>
      </c>
      <c r="Q53" s="59">
        <v>-3.8</v>
      </c>
      <c r="R53" s="87">
        <f>SUM(N53:Q53)</f>
        <v>19.7</v>
      </c>
      <c r="S53" s="137">
        <v>12</v>
      </c>
      <c r="T53" s="84">
        <v>14.3</v>
      </c>
      <c r="U53" s="84">
        <v>13.1</v>
      </c>
      <c r="V53" s="66">
        <v>-71</v>
      </c>
      <c r="W53" s="125">
        <f>SUM(S53:V53)</f>
        <v>-31.6</v>
      </c>
      <c r="X53" s="137">
        <v>4.9000000000000004</v>
      </c>
      <c r="Y53" s="84">
        <v>17.2</v>
      </c>
      <c r="Z53" s="84">
        <v>18.7</v>
      </c>
      <c r="AA53" s="84">
        <v>-1.3</v>
      </c>
      <c r="AB53" s="87">
        <f>SUM(X53:AA53)</f>
        <v>39.5</v>
      </c>
      <c r="AC53" s="137">
        <v>15.4</v>
      </c>
      <c r="AD53" s="84">
        <v>14.3</v>
      </c>
      <c r="AE53" s="84">
        <v>17</v>
      </c>
      <c r="AF53" s="84">
        <v>-17.200000000000003</v>
      </c>
      <c r="AG53" s="87">
        <f t="shared" si="29"/>
        <v>29.5</v>
      </c>
    </row>
    <row r="54" spans="1:33" s="21" customFormat="1">
      <c r="A54" s="11"/>
      <c r="B54" s="45" t="s">
        <v>65</v>
      </c>
      <c r="C54" s="46"/>
      <c r="D54" s="54">
        <v>-24.799999999999997</v>
      </c>
      <c r="E54" s="55">
        <v>-24.8</v>
      </c>
      <c r="F54" s="55">
        <v>-15.3</v>
      </c>
      <c r="G54" s="56">
        <v>-15.700000000000001</v>
      </c>
      <c r="H54" s="55">
        <v>-80.599999999999994</v>
      </c>
      <c r="I54" s="54">
        <v>-19.599999999999998</v>
      </c>
      <c r="J54" s="55">
        <v>-22.799999999999997</v>
      </c>
      <c r="K54" s="55">
        <v>-19.5</v>
      </c>
      <c r="L54" s="56">
        <v>-13.600000000000001</v>
      </c>
      <c r="M54" s="56">
        <v>-75.5</v>
      </c>
      <c r="N54" s="122">
        <f t="shared" ref="N54:S54" si="30">SUM(N52:N53)</f>
        <v>-16.5</v>
      </c>
      <c r="O54" s="123">
        <f t="shared" si="30"/>
        <v>-13.100000000000001</v>
      </c>
      <c r="P54" s="55">
        <f t="shared" si="30"/>
        <v>-10.1</v>
      </c>
      <c r="Q54" s="55">
        <f t="shared" si="30"/>
        <v>-12.399999999999999</v>
      </c>
      <c r="R54" s="88">
        <f t="shared" si="30"/>
        <v>-52.099999999999994</v>
      </c>
      <c r="S54" s="122">
        <f t="shared" si="30"/>
        <v>-20.100000000000001</v>
      </c>
      <c r="T54" s="55">
        <f>SUM(T52:T53)</f>
        <v>-21.099999999999998</v>
      </c>
      <c r="U54" s="55">
        <f>SUM(U52:U53)</f>
        <v>-16.299999999999997</v>
      </c>
      <c r="V54" s="55">
        <f>SUM(V52:V53)</f>
        <v>-20.6</v>
      </c>
      <c r="W54" s="88">
        <f>SUM(W52:W53)</f>
        <v>-78.100000000000009</v>
      </c>
      <c r="X54" s="122">
        <f t="shared" ref="X54" si="31">SUM(X52:X53)</f>
        <v>-23.1</v>
      </c>
      <c r="Y54" s="55">
        <f>SUM(Y52:Y53)</f>
        <v>-29.599999999999998</v>
      </c>
      <c r="Z54" s="55">
        <f>SUM(Z52:Z53)</f>
        <v>-30.900000000000002</v>
      </c>
      <c r="AA54" s="55">
        <f>SUM(AA52:AA53)</f>
        <v>-26.1</v>
      </c>
      <c r="AB54" s="88">
        <f>SUM(AB52:AB53)</f>
        <v>-109.70000000000002</v>
      </c>
      <c r="AC54" s="122">
        <f t="shared" ref="AC54" si="32">SUM(AC52:AC53)</f>
        <v>-35.9</v>
      </c>
      <c r="AD54" s="55">
        <f>SUM(AD52:AD53)</f>
        <v>-40.599999999999994</v>
      </c>
      <c r="AE54" s="55">
        <f>SUM(AE52:AE53)</f>
        <v>-39.200000000000003</v>
      </c>
      <c r="AF54" s="55">
        <f>SUM(AF52:AF53)</f>
        <v>-38.800000000000026</v>
      </c>
      <c r="AG54" s="88">
        <f>SUM(AG52:AG53)</f>
        <v>-154.5</v>
      </c>
    </row>
    <row r="55" spans="1:33" s="21" customFormat="1">
      <c r="A55" s="11"/>
      <c r="B55" s="11"/>
      <c r="C55" s="102"/>
      <c r="D55" s="114"/>
      <c r="E55" s="112"/>
      <c r="F55" s="112"/>
      <c r="G55" s="111"/>
      <c r="H55" s="112"/>
      <c r="I55" s="114"/>
      <c r="J55" s="112"/>
      <c r="K55" s="112"/>
      <c r="L55" s="111"/>
      <c r="M55" s="111"/>
      <c r="N55" s="114"/>
      <c r="O55" s="112"/>
      <c r="P55" s="112"/>
      <c r="Q55" s="112"/>
      <c r="R55" s="115"/>
      <c r="S55" s="138"/>
      <c r="T55" s="134"/>
      <c r="U55" s="134"/>
      <c r="V55" s="134"/>
      <c r="W55" s="135"/>
      <c r="X55" s="138"/>
      <c r="Y55" s="134"/>
      <c r="Z55" s="134"/>
      <c r="AA55" s="134"/>
      <c r="AB55" s="135"/>
      <c r="AC55" s="138"/>
      <c r="AD55" s="134"/>
      <c r="AE55" s="134"/>
      <c r="AF55" s="134"/>
      <c r="AG55" s="164"/>
    </row>
    <row r="56" spans="1:33" s="21" customFormat="1" collapsed="1">
      <c r="A56" s="11"/>
      <c r="B56" s="22" t="s">
        <v>89</v>
      </c>
      <c r="C56" s="47"/>
      <c r="D56" s="54">
        <v>87.1</v>
      </c>
      <c r="E56" s="55">
        <v>57</v>
      </c>
      <c r="F56" s="55">
        <v>87.9</v>
      </c>
      <c r="G56" s="56">
        <v>44.5</v>
      </c>
      <c r="H56" s="55">
        <v>276.5</v>
      </c>
      <c r="I56" s="54">
        <v>57.4</v>
      </c>
      <c r="J56" s="55">
        <v>66.400000000000006</v>
      </c>
      <c r="K56" s="55">
        <v>79.900000000000006</v>
      </c>
      <c r="L56" s="56">
        <v>-57.6</v>
      </c>
      <c r="M56" s="56">
        <v>146.10000000000002</v>
      </c>
      <c r="N56" s="54">
        <v>90.6</v>
      </c>
      <c r="O56" s="55">
        <v>69.5</v>
      </c>
      <c r="P56" s="55">
        <v>67.900000000000006</v>
      </c>
      <c r="Q56" s="55">
        <v>0.8</v>
      </c>
      <c r="R56" s="88">
        <f>SUM(N56:Q56)</f>
        <v>228.8</v>
      </c>
      <c r="S56" s="136">
        <v>86.5</v>
      </c>
      <c r="T56" s="134">
        <v>103.1</v>
      </c>
      <c r="U56" s="134">
        <v>45.6</v>
      </c>
      <c r="V56" s="134">
        <f>V32+V48+V52</f>
        <v>6.2999999999999616</v>
      </c>
      <c r="W56" s="135">
        <f>SUM(S56:V56)</f>
        <v>241.49999999999994</v>
      </c>
      <c r="X56" s="134">
        <f>X32+X48+X52+X50</f>
        <v>9.4000000000000234</v>
      </c>
      <c r="Y56" s="134">
        <f>Y32+Y48+Y52+Y50</f>
        <v>86.799999999999983</v>
      </c>
      <c r="Z56" s="134">
        <f>Z32+Z48+Z52+Z50</f>
        <v>68.600000000000023</v>
      </c>
      <c r="AA56" s="134">
        <f>AA32+AA48+AA52+AA50+AA49</f>
        <v>97.999999999999957</v>
      </c>
      <c r="AB56" s="135">
        <f>SUM(X56:AA56)</f>
        <v>262.79999999999995</v>
      </c>
      <c r="AC56" s="134">
        <f>AC32+AC48+AC52+AC50</f>
        <v>121.40000000000003</v>
      </c>
      <c r="AD56" s="134">
        <f>AD32+AD48+AD52+AD50</f>
        <v>150.09999999999997</v>
      </c>
      <c r="AE56" s="134">
        <f>AE32+AE48+AE52+AE50</f>
        <v>135.40000000000003</v>
      </c>
      <c r="AF56" s="134">
        <v>52.199999999999989</v>
      </c>
      <c r="AG56" s="86">
        <f t="shared" ref="AG56:AG64" si="33">SUM(AC56:AF56)</f>
        <v>459.1</v>
      </c>
    </row>
    <row r="57" spans="1:33" s="21" customFormat="1">
      <c r="A57" s="11"/>
      <c r="B57" s="81" t="s">
        <v>14</v>
      </c>
      <c r="C57" s="46"/>
      <c r="D57" s="114"/>
      <c r="E57" s="112"/>
      <c r="F57" s="112"/>
      <c r="G57" s="111"/>
      <c r="H57" s="112"/>
      <c r="I57" s="114"/>
      <c r="J57" s="112"/>
      <c r="K57" s="112"/>
      <c r="L57" s="111"/>
      <c r="M57" s="111"/>
      <c r="N57" s="114"/>
      <c r="O57" s="112"/>
      <c r="P57" s="112"/>
      <c r="Q57" s="112"/>
      <c r="R57" s="115"/>
      <c r="S57" s="138"/>
      <c r="T57" s="134"/>
      <c r="U57" s="134"/>
      <c r="V57" s="134"/>
      <c r="W57" s="135"/>
      <c r="X57" s="138"/>
      <c r="Y57" s="134"/>
      <c r="Z57" s="134"/>
      <c r="AA57" s="134"/>
      <c r="AB57" s="135"/>
      <c r="AC57" s="138"/>
      <c r="AD57" s="134"/>
      <c r="AE57" s="134"/>
      <c r="AF57" s="134"/>
      <c r="AG57" s="164">
        <f t="shared" si="33"/>
        <v>0</v>
      </c>
    </row>
    <row r="58" spans="1:33" s="21" customFormat="1">
      <c r="A58" s="11"/>
      <c r="B58" s="31" t="s">
        <v>81</v>
      </c>
      <c r="C58" s="46"/>
      <c r="D58" s="79">
        <v>-20.200000000000003</v>
      </c>
      <c r="E58" s="67">
        <v>17.599999999999998</v>
      </c>
      <c r="F58" s="67">
        <v>-35.200000000000003</v>
      </c>
      <c r="G58" s="78">
        <v>-1.0999999999999999</v>
      </c>
      <c r="H58" s="67">
        <v>-38.900000000000013</v>
      </c>
      <c r="I58" s="63">
        <v>4.3</v>
      </c>
      <c r="J58" s="3">
        <v>7</v>
      </c>
      <c r="K58" s="3">
        <v>-46.5</v>
      </c>
      <c r="L58" s="17">
        <v>193.5</v>
      </c>
      <c r="M58" s="78">
        <v>158.30000000000001</v>
      </c>
      <c r="N58" s="63">
        <f>SUM(N35:N36)</f>
        <v>-24.8</v>
      </c>
      <c r="O58" s="3">
        <f>SUM(O35:O36)</f>
        <v>-13.799999999999999</v>
      </c>
      <c r="P58" s="3">
        <f>SUM(P35:P36)</f>
        <v>-11.7</v>
      </c>
      <c r="Q58" s="17">
        <f>73.4+0.4</f>
        <v>73.800000000000011</v>
      </c>
      <c r="R58" s="86">
        <f>SUM(N58:Q58)</f>
        <v>23.500000000000014</v>
      </c>
      <c r="S58" s="63">
        <f>SUM(S35:S36)</f>
        <v>-8.1</v>
      </c>
      <c r="T58" s="3">
        <f>SUM(T35:T36)</f>
        <v>-18.400000000000002</v>
      </c>
      <c r="U58" s="3">
        <f>SUM(U35:U36)</f>
        <v>19</v>
      </c>
      <c r="V58" s="3">
        <f>SUM(V35:V36)</f>
        <v>67.400000000000006</v>
      </c>
      <c r="W58" s="88">
        <f t="shared" ref="W58:W64" si="34">SUM(S58:V58)</f>
        <v>59.900000000000006</v>
      </c>
      <c r="X58" s="63">
        <f>SUM(X35:X36)</f>
        <v>64</v>
      </c>
      <c r="Y58" s="3">
        <f>SUM(Y35:Y36)</f>
        <v>16.600000000000001</v>
      </c>
      <c r="Z58" s="3">
        <f>SUM(Z35:Z36)</f>
        <v>36.099999999999994</v>
      </c>
      <c r="AA58" s="3">
        <f>SUM(AA35:AA36)</f>
        <v>28.400000000000002</v>
      </c>
      <c r="AB58" s="88">
        <f t="shared" ref="AB58:AB64" si="35">SUM(X58:AA58)</f>
        <v>145.1</v>
      </c>
      <c r="AC58" s="63">
        <f>SUM(AC35:AC36)</f>
        <v>-2.5</v>
      </c>
      <c r="AD58" s="3">
        <f>SUM(AD35:AD36)</f>
        <v>-9.2999999999999989</v>
      </c>
      <c r="AE58" s="3">
        <f>SUM(AE35:AE36)</f>
        <v>1.9000000000000001</v>
      </c>
      <c r="AF58" s="3">
        <v>142.9</v>
      </c>
      <c r="AG58" s="86">
        <f t="shared" si="33"/>
        <v>133</v>
      </c>
    </row>
    <row r="59" spans="1:33" s="21" customFormat="1">
      <c r="A59" s="11"/>
      <c r="B59" s="31" t="s">
        <v>54</v>
      </c>
      <c r="C59" s="46"/>
      <c r="D59" s="54">
        <v>0.7</v>
      </c>
      <c r="E59" s="55">
        <v>-0.1</v>
      </c>
      <c r="F59" s="55">
        <v>0.2</v>
      </c>
      <c r="G59" s="56">
        <v>0.3</v>
      </c>
      <c r="H59" s="55">
        <v>1.1000000000000001</v>
      </c>
      <c r="I59" s="82">
        <v>-0.1</v>
      </c>
      <c r="J59" s="55">
        <v>-0.6</v>
      </c>
      <c r="K59" s="55">
        <v>-0.3</v>
      </c>
      <c r="L59" s="56">
        <v>-0.9</v>
      </c>
      <c r="M59" s="56">
        <v>-1.9</v>
      </c>
      <c r="N59" s="82">
        <v>-0.3</v>
      </c>
      <c r="O59" s="55">
        <v>-0.5</v>
      </c>
      <c r="P59" s="97">
        <v>-0.7</v>
      </c>
      <c r="Q59" s="97">
        <v>-0.5</v>
      </c>
      <c r="R59" s="86">
        <f>SUM(N59:Q59)</f>
        <v>-2</v>
      </c>
      <c r="S59" s="82">
        <v>-0.2</v>
      </c>
      <c r="T59" s="3">
        <v>-0.4</v>
      </c>
      <c r="U59" s="3">
        <v>-0.3</v>
      </c>
      <c r="V59" s="3">
        <v>-0.5</v>
      </c>
      <c r="W59" s="88">
        <f t="shared" si="34"/>
        <v>-1.4000000000000001</v>
      </c>
      <c r="X59" s="82">
        <v>-0.1</v>
      </c>
      <c r="Y59" s="3">
        <v>-0.1</v>
      </c>
      <c r="Z59" s="3">
        <v>-0.1</v>
      </c>
      <c r="AA59" s="3">
        <v>-0.2</v>
      </c>
      <c r="AB59" s="88">
        <f t="shared" si="35"/>
        <v>-0.5</v>
      </c>
      <c r="AC59" s="82">
        <v>-0.1</v>
      </c>
      <c r="AD59" s="3">
        <v>-0.2</v>
      </c>
      <c r="AE59" s="3">
        <v>-0.2</v>
      </c>
      <c r="AF59" s="3">
        <v>-0.4</v>
      </c>
      <c r="AG59" s="86">
        <f t="shared" si="33"/>
        <v>-0.9</v>
      </c>
    </row>
    <row r="60" spans="1:33" s="21" customFormat="1">
      <c r="A60" s="11"/>
      <c r="B60" s="31" t="s">
        <v>74</v>
      </c>
      <c r="C60" s="46"/>
      <c r="D60" s="70">
        <v>0</v>
      </c>
      <c r="E60" s="71">
        <v>0</v>
      </c>
      <c r="F60" s="67" t="s">
        <v>19</v>
      </c>
      <c r="G60" s="72">
        <v>0</v>
      </c>
      <c r="H60" s="71">
        <v>0</v>
      </c>
      <c r="I60" s="70">
        <v>0</v>
      </c>
      <c r="J60" s="71">
        <v>0</v>
      </c>
      <c r="K60" s="55">
        <v>26.1</v>
      </c>
      <c r="L60" s="72">
        <v>0</v>
      </c>
      <c r="M60" s="86">
        <f>SUM(I60:L60)</f>
        <v>26.1</v>
      </c>
      <c r="N60" s="82">
        <v>0</v>
      </c>
      <c r="O60" s="3">
        <v>0</v>
      </c>
      <c r="P60" s="97">
        <v>1</v>
      </c>
      <c r="Q60" s="97">
        <v>0</v>
      </c>
      <c r="R60" s="86">
        <f>SUM(N60:Q60)</f>
        <v>1</v>
      </c>
      <c r="S60" s="82">
        <v>0</v>
      </c>
      <c r="T60" s="3">
        <v>0</v>
      </c>
      <c r="U60" s="3">
        <v>0</v>
      </c>
      <c r="V60" s="3">
        <v>0</v>
      </c>
      <c r="W60" s="86">
        <v>0</v>
      </c>
      <c r="X60" s="82">
        <v>0</v>
      </c>
      <c r="Y60" s="3">
        <v>0</v>
      </c>
      <c r="Z60" s="3">
        <v>0</v>
      </c>
      <c r="AA60" s="3">
        <v>0</v>
      </c>
      <c r="AB60" s="86">
        <v>0</v>
      </c>
      <c r="AC60" s="82">
        <v>0</v>
      </c>
      <c r="AD60" s="3">
        <v>0</v>
      </c>
      <c r="AE60" s="3">
        <v>0</v>
      </c>
      <c r="AF60" s="3"/>
      <c r="AG60" s="86">
        <f t="shared" si="33"/>
        <v>0</v>
      </c>
    </row>
    <row r="61" spans="1:33" s="21" customFormat="1">
      <c r="A61" s="11"/>
      <c r="B61" s="31" t="s">
        <v>33</v>
      </c>
      <c r="C61" s="46"/>
      <c r="D61" s="70">
        <v>0</v>
      </c>
      <c r="E61" s="71">
        <v>0</v>
      </c>
      <c r="F61" s="67" t="s">
        <v>19</v>
      </c>
      <c r="G61" s="72">
        <v>0</v>
      </c>
      <c r="H61" s="71">
        <v>0</v>
      </c>
      <c r="I61" s="70">
        <v>0</v>
      </c>
      <c r="J61" s="71">
        <v>1.7</v>
      </c>
      <c r="K61" s="71">
        <v>3</v>
      </c>
      <c r="L61" s="56">
        <v>5.3</v>
      </c>
      <c r="M61" s="72">
        <v>10</v>
      </c>
      <c r="N61" s="63">
        <v>0</v>
      </c>
      <c r="O61" s="3">
        <v>0</v>
      </c>
      <c r="P61" s="3">
        <v>0</v>
      </c>
      <c r="Q61" s="17">
        <v>0</v>
      </c>
      <c r="R61" s="86">
        <v>0</v>
      </c>
      <c r="S61" s="63">
        <v>0</v>
      </c>
      <c r="T61" s="3">
        <v>0</v>
      </c>
      <c r="U61" s="3">
        <v>0</v>
      </c>
      <c r="V61" s="3">
        <f>V37</f>
        <v>0</v>
      </c>
      <c r="W61" s="86">
        <f t="shared" si="34"/>
        <v>0</v>
      </c>
      <c r="X61" s="63">
        <v>0</v>
      </c>
      <c r="Y61" s="3">
        <f t="shared" ref="Y61:AA63" si="36">Y37</f>
        <v>0</v>
      </c>
      <c r="Z61" s="3">
        <f t="shared" si="36"/>
        <v>0</v>
      </c>
      <c r="AA61" s="3">
        <f t="shared" si="36"/>
        <v>0</v>
      </c>
      <c r="AB61" s="86">
        <f t="shared" si="35"/>
        <v>0</v>
      </c>
      <c r="AC61" s="63">
        <v>0</v>
      </c>
      <c r="AD61" s="3">
        <f t="shared" ref="AD61:AE61" si="37">AD37</f>
        <v>0</v>
      </c>
      <c r="AE61" s="3">
        <f t="shared" si="37"/>
        <v>0</v>
      </c>
      <c r="AF61" s="3"/>
      <c r="AG61" s="86">
        <f t="shared" si="33"/>
        <v>0</v>
      </c>
    </row>
    <row r="62" spans="1:33" s="21" customFormat="1">
      <c r="A62" s="11"/>
      <c r="B62" s="31" t="str">
        <f>B38</f>
        <v>Restructuring expenses</v>
      </c>
      <c r="C62" s="46"/>
      <c r="D62" s="70">
        <v>0</v>
      </c>
      <c r="E62" s="71">
        <v>0</v>
      </c>
      <c r="F62" s="67" t="s">
        <v>19</v>
      </c>
      <c r="G62" s="72">
        <v>0</v>
      </c>
      <c r="H62" s="71">
        <v>0</v>
      </c>
      <c r="I62" s="70">
        <v>0</v>
      </c>
      <c r="J62" s="71">
        <v>0</v>
      </c>
      <c r="K62" s="67" t="s">
        <v>19</v>
      </c>
      <c r="L62" s="72">
        <v>0</v>
      </c>
      <c r="M62" s="72">
        <v>0</v>
      </c>
      <c r="N62" s="63">
        <v>0</v>
      </c>
      <c r="O62" s="3">
        <v>0</v>
      </c>
      <c r="P62" s="3">
        <v>0</v>
      </c>
      <c r="Q62" s="17">
        <v>0</v>
      </c>
      <c r="R62" s="86">
        <v>0</v>
      </c>
      <c r="S62" s="63">
        <v>0</v>
      </c>
      <c r="T62" s="3">
        <v>0</v>
      </c>
      <c r="U62" s="3">
        <v>0</v>
      </c>
      <c r="V62" s="3">
        <f>V38</f>
        <v>0</v>
      </c>
      <c r="W62" s="86">
        <f t="shared" ref="W62" si="38">SUM(S62:V62)</f>
        <v>0</v>
      </c>
      <c r="X62" s="63">
        <f>X38</f>
        <v>11.1</v>
      </c>
      <c r="Y62" s="3">
        <f t="shared" si="36"/>
        <v>0</v>
      </c>
      <c r="Z62" s="3">
        <f t="shared" si="36"/>
        <v>0</v>
      </c>
      <c r="AA62" s="3">
        <f t="shared" si="36"/>
        <v>0</v>
      </c>
      <c r="AB62" s="86">
        <f t="shared" si="35"/>
        <v>11.1</v>
      </c>
      <c r="AC62" s="63">
        <f>AC38</f>
        <v>0</v>
      </c>
      <c r="AD62" s="3">
        <f t="shared" ref="AD62:AE62" si="39">AD38</f>
        <v>0</v>
      </c>
      <c r="AE62" s="3">
        <f t="shared" si="39"/>
        <v>0</v>
      </c>
      <c r="AF62" s="3"/>
      <c r="AG62" s="86">
        <f t="shared" si="33"/>
        <v>0</v>
      </c>
    </row>
    <row r="63" spans="1:33" s="21" customFormat="1">
      <c r="A63" s="11"/>
      <c r="B63" s="19" t="s">
        <v>58</v>
      </c>
      <c r="C63" s="46"/>
      <c r="D63" s="70">
        <v>0</v>
      </c>
      <c r="E63" s="71">
        <v>0</v>
      </c>
      <c r="F63" s="67" t="s">
        <v>19</v>
      </c>
      <c r="G63" s="72">
        <v>0</v>
      </c>
      <c r="H63" s="71">
        <v>0</v>
      </c>
      <c r="I63" s="70">
        <v>0</v>
      </c>
      <c r="J63" s="71">
        <v>0</v>
      </c>
      <c r="K63" s="67" t="s">
        <v>19</v>
      </c>
      <c r="L63" s="72">
        <v>0</v>
      </c>
      <c r="M63" s="71">
        <v>0</v>
      </c>
      <c r="N63" s="63">
        <v>0</v>
      </c>
      <c r="O63" s="3">
        <f>O39</f>
        <v>21.2</v>
      </c>
      <c r="P63" s="67">
        <f>P39</f>
        <v>4.8</v>
      </c>
      <c r="Q63" s="67">
        <v>3.5</v>
      </c>
      <c r="R63" s="86">
        <f>SUM(N63:Q63)</f>
        <v>29.5</v>
      </c>
      <c r="S63" s="63">
        <v>0</v>
      </c>
      <c r="T63" s="3">
        <v>0</v>
      </c>
      <c r="U63" s="3">
        <v>0</v>
      </c>
      <c r="V63" s="3">
        <f>V39</f>
        <v>84.4</v>
      </c>
      <c r="W63" s="86">
        <f t="shared" si="34"/>
        <v>84.4</v>
      </c>
      <c r="X63" s="63">
        <v>0</v>
      </c>
      <c r="Y63" s="3">
        <f t="shared" si="36"/>
        <v>0</v>
      </c>
      <c r="Z63" s="3">
        <f t="shared" si="36"/>
        <v>0</v>
      </c>
      <c r="AA63" s="3">
        <f t="shared" si="36"/>
        <v>0</v>
      </c>
      <c r="AB63" s="86">
        <f t="shared" si="35"/>
        <v>0</v>
      </c>
      <c r="AC63" s="63">
        <v>0</v>
      </c>
      <c r="AD63" s="3">
        <f t="shared" ref="AD63:AE63" si="40">AD39</f>
        <v>0</v>
      </c>
      <c r="AE63" s="3">
        <f t="shared" si="40"/>
        <v>0</v>
      </c>
      <c r="AF63" s="3"/>
      <c r="AG63" s="86">
        <f t="shared" si="33"/>
        <v>0</v>
      </c>
    </row>
    <row r="64" spans="1:33" s="21" customFormat="1">
      <c r="A64" s="8"/>
      <c r="B64" s="44" t="s">
        <v>32</v>
      </c>
      <c r="C64" s="48"/>
      <c r="D64" s="150">
        <v>-0.9</v>
      </c>
      <c r="E64" s="58">
        <v>0.2</v>
      </c>
      <c r="F64" s="58">
        <v>-0.3</v>
      </c>
      <c r="G64" s="59">
        <v>10.9</v>
      </c>
      <c r="H64" s="58">
        <v>9.9</v>
      </c>
      <c r="I64" s="150">
        <v>0.1</v>
      </c>
      <c r="J64" s="84">
        <v>1.1000000000000001</v>
      </c>
      <c r="K64" s="58">
        <v>10.7</v>
      </c>
      <c r="L64" s="59">
        <v>-59.2</v>
      </c>
      <c r="M64" s="59">
        <v>-47.300000000000004</v>
      </c>
      <c r="N64" s="150">
        <v>14.4</v>
      </c>
      <c r="O64" s="58">
        <f>+O53</f>
        <v>4.5</v>
      </c>
      <c r="P64" s="65">
        <f>P53</f>
        <v>4.5999999999999996</v>
      </c>
      <c r="Q64" s="65">
        <v>-3.8</v>
      </c>
      <c r="R64" s="125">
        <f>SUM(N64:Q64)</f>
        <v>19.7</v>
      </c>
      <c r="S64" s="151">
        <f>S53</f>
        <v>12</v>
      </c>
      <c r="T64" s="142">
        <f>T53</f>
        <v>14.3</v>
      </c>
      <c r="U64" s="142">
        <f>U53</f>
        <v>13.1</v>
      </c>
      <c r="V64" s="84">
        <f>V53</f>
        <v>-71</v>
      </c>
      <c r="W64" s="87">
        <f t="shared" si="34"/>
        <v>-31.6</v>
      </c>
      <c r="X64" s="151">
        <f>X53</f>
        <v>4.9000000000000004</v>
      </c>
      <c r="Y64" s="84">
        <f>Y53</f>
        <v>17.2</v>
      </c>
      <c r="Z64" s="84">
        <f>Z53</f>
        <v>18.7</v>
      </c>
      <c r="AA64" s="84">
        <f>AA53</f>
        <v>-1.3</v>
      </c>
      <c r="AB64" s="125">
        <f t="shared" si="35"/>
        <v>39.5</v>
      </c>
      <c r="AC64" s="151">
        <f>AC53</f>
        <v>15.4</v>
      </c>
      <c r="AD64" s="84">
        <f>AD53</f>
        <v>14.3</v>
      </c>
      <c r="AE64" s="84">
        <f>AE53</f>
        <v>17</v>
      </c>
      <c r="AF64" s="84">
        <v>-17.200000000000003</v>
      </c>
      <c r="AG64" s="125">
        <f t="shared" si="33"/>
        <v>29.5</v>
      </c>
    </row>
    <row r="65" spans="1:35" s="21" customFormat="1">
      <c r="A65" s="1"/>
      <c r="B65" s="89" t="s">
        <v>82</v>
      </c>
      <c r="C65" s="30">
        <v>-5</v>
      </c>
      <c r="D65" s="54">
        <v>66.699999999999989</v>
      </c>
      <c r="E65" s="55">
        <v>74.7</v>
      </c>
      <c r="F65" s="55">
        <v>52.600000000000009</v>
      </c>
      <c r="G65" s="56">
        <v>54.599999999999994</v>
      </c>
      <c r="H65" s="55">
        <v>248.6</v>
      </c>
      <c r="I65" s="54">
        <f>SUM(I56:I64)</f>
        <v>61.699999999999996</v>
      </c>
      <c r="J65" s="55">
        <f>SUM(J56:J64)</f>
        <v>75.600000000000009</v>
      </c>
      <c r="K65" s="55">
        <f>SUM(K56:K64)</f>
        <v>72.900000000000006</v>
      </c>
      <c r="L65" s="55">
        <f>SUM(L56:L64)</f>
        <v>81.100000000000009</v>
      </c>
      <c r="M65" s="88">
        <f>SUM(M56:M64)</f>
        <v>291.30000000000007</v>
      </c>
      <c r="N65" s="54">
        <f t="shared" ref="N65:AB65" si="41">SUM(N56:N64)</f>
        <v>79.900000000000006</v>
      </c>
      <c r="O65" s="55">
        <f t="shared" si="41"/>
        <v>80.900000000000006</v>
      </c>
      <c r="P65" s="55">
        <f t="shared" si="41"/>
        <v>65.899999999999991</v>
      </c>
      <c r="Q65" s="55">
        <f t="shared" si="41"/>
        <v>73.800000000000011</v>
      </c>
      <c r="R65" s="88">
        <f t="shared" si="41"/>
        <v>300.5</v>
      </c>
      <c r="S65" s="136">
        <f t="shared" si="41"/>
        <v>90.2</v>
      </c>
      <c r="T65" s="134">
        <f t="shared" si="41"/>
        <v>98.59999999999998</v>
      </c>
      <c r="U65" s="134">
        <f t="shared" si="41"/>
        <v>77.399999999999991</v>
      </c>
      <c r="V65" s="134">
        <f t="shared" si="41"/>
        <v>86.599999999999966</v>
      </c>
      <c r="W65" s="135">
        <f t="shared" si="41"/>
        <v>352.79999999999995</v>
      </c>
      <c r="X65" s="136">
        <f t="shared" si="41"/>
        <v>89.300000000000026</v>
      </c>
      <c r="Y65" s="134">
        <f t="shared" si="41"/>
        <v>120.49999999999999</v>
      </c>
      <c r="Z65" s="134">
        <f t="shared" si="41"/>
        <v>123.30000000000003</v>
      </c>
      <c r="AA65" s="134">
        <f t="shared" si="41"/>
        <v>124.89999999999996</v>
      </c>
      <c r="AB65" s="135">
        <f t="shared" si="41"/>
        <v>458</v>
      </c>
      <c r="AC65" s="136">
        <f t="shared" ref="AC65" si="42">SUM(AC56:AC64)</f>
        <v>134.20000000000005</v>
      </c>
      <c r="AD65" s="134">
        <f>SUM(AD56:AD64)</f>
        <v>154.89999999999998</v>
      </c>
      <c r="AE65" s="134">
        <f>SUM(AE56:AE64)</f>
        <v>154.10000000000005</v>
      </c>
      <c r="AF65" s="134">
        <f>SUM(AF56:AF64)</f>
        <v>177.5</v>
      </c>
      <c r="AG65" s="135">
        <f t="shared" ref="AG65" si="43">SUM(AG56:AG64)</f>
        <v>620.70000000000005</v>
      </c>
    </row>
    <row r="66" spans="1:35" s="21" customFormat="1">
      <c r="A66" s="1"/>
      <c r="B66" s="89"/>
      <c r="C66" s="30"/>
      <c r="D66" s="54"/>
      <c r="E66" s="55"/>
      <c r="F66" s="55"/>
      <c r="G66" s="56"/>
      <c r="H66" s="55"/>
      <c r="I66" s="54"/>
      <c r="J66" s="55"/>
      <c r="K66" s="55"/>
      <c r="L66" s="56"/>
      <c r="M66" s="56"/>
      <c r="N66" s="54"/>
      <c r="O66" s="55"/>
      <c r="P66" s="55"/>
      <c r="Q66" s="55"/>
      <c r="R66" s="88"/>
      <c r="S66" s="136"/>
      <c r="T66" s="134"/>
      <c r="U66" s="134"/>
      <c r="V66" s="134"/>
      <c r="W66" s="135"/>
      <c r="X66" s="136"/>
      <c r="Y66" s="134"/>
      <c r="Z66" s="134"/>
      <c r="AA66" s="134"/>
      <c r="AB66" s="135"/>
      <c r="AC66" s="136"/>
      <c r="AD66" s="134"/>
      <c r="AE66" s="134"/>
      <c r="AF66" s="134"/>
      <c r="AG66" s="135"/>
    </row>
    <row r="67" spans="1:35" s="21" customFormat="1">
      <c r="A67" s="1"/>
      <c r="B67" s="171" t="s">
        <v>85</v>
      </c>
      <c r="C67" s="30"/>
      <c r="D67" s="136">
        <v>94.3</v>
      </c>
      <c r="E67" s="134">
        <f>182.6-D67</f>
        <v>88.3</v>
      </c>
      <c r="F67" s="134">
        <f>298.9-D67-E67</f>
        <v>116.29999999999997</v>
      </c>
      <c r="G67" s="3">
        <f>382.5-SUM(D67:F67)</f>
        <v>83.600000000000023</v>
      </c>
      <c r="H67" s="157">
        <v>382.5</v>
      </c>
      <c r="I67" s="136">
        <f>83.2+1.18</f>
        <v>84.38000000000001</v>
      </c>
      <c r="J67" s="3">
        <f>158.3+2.325-I67</f>
        <v>76.24499999999999</v>
      </c>
      <c r="K67" s="134">
        <f>271.6+4.547-I67-J67</f>
        <v>115.52200000000006</v>
      </c>
      <c r="L67" s="3">
        <f>308.5-SUM(I67:K67)</f>
        <v>32.352999999999952</v>
      </c>
      <c r="M67" s="86">
        <f t="shared" ref="M67:M69" si="44">SUM(I67:L67)</f>
        <v>308.5</v>
      </c>
      <c r="N67" s="136">
        <v>107.5</v>
      </c>
      <c r="O67" s="134">
        <f>183.5-N67</f>
        <v>76</v>
      </c>
      <c r="P67" s="134">
        <f>309.3-N67-O67</f>
        <v>125.80000000000001</v>
      </c>
      <c r="Q67" s="3">
        <f>304-SUM(N67:P67)</f>
        <v>-5.3000000000000114</v>
      </c>
      <c r="R67" s="86">
        <f t="shared" ref="R67:R69" si="45">SUM(N67:Q67)</f>
        <v>304</v>
      </c>
      <c r="S67" s="136">
        <v>140.19999999999999</v>
      </c>
      <c r="T67" s="134">
        <f>251.8-S67</f>
        <v>111.60000000000002</v>
      </c>
      <c r="U67" s="134">
        <f>393.4-S67-T67</f>
        <v>141.59999999999997</v>
      </c>
      <c r="V67" s="134">
        <f>451.2-SUM(S67:U67)</f>
        <v>57.800000000000011</v>
      </c>
      <c r="W67" s="86">
        <f t="shared" ref="W67:W69" si="46">SUM(S67:V67)</f>
        <v>451.2</v>
      </c>
      <c r="X67" s="136">
        <v>189.2</v>
      </c>
      <c r="Y67" s="134">
        <f>416.8-X67</f>
        <v>227.60000000000002</v>
      </c>
      <c r="Z67" s="134">
        <f>678.4-X67-Y67</f>
        <v>261.59999999999997</v>
      </c>
      <c r="AA67" s="134">
        <f>786.9-SUM(X67:Z67)</f>
        <v>108.5</v>
      </c>
      <c r="AB67" s="86">
        <f t="shared" ref="AB67:AB68" si="47">SUM(X67:AA67)</f>
        <v>786.9</v>
      </c>
      <c r="AC67" s="136">
        <v>184.1</v>
      </c>
      <c r="AD67" s="3">
        <f>357.5-AC67</f>
        <v>173.4</v>
      </c>
      <c r="AE67" s="3">
        <f>553.3-AC67-AD67</f>
        <v>195.79999999999993</v>
      </c>
      <c r="AF67" s="3">
        <v>203.90000000000009</v>
      </c>
      <c r="AG67" s="86">
        <f t="shared" ref="AG67:AG69" si="48">SUM(AC67:AF67)</f>
        <v>757.2</v>
      </c>
      <c r="AI67" s="176"/>
    </row>
    <row r="68" spans="1:35" s="21" customFormat="1">
      <c r="A68" s="1"/>
      <c r="B68" s="171" t="s">
        <v>86</v>
      </c>
      <c r="C68" s="30"/>
      <c r="D68" s="82">
        <v>-18.399999999999999</v>
      </c>
      <c r="E68" s="3">
        <f>-36.7-D68</f>
        <v>-18.300000000000004</v>
      </c>
      <c r="F68" s="3">
        <f>-60.1-D68-E68</f>
        <v>-23.4</v>
      </c>
      <c r="G68" s="3">
        <f>-109-SUM(D68:F68)</f>
        <v>-48.9</v>
      </c>
      <c r="H68" s="157">
        <v>-109</v>
      </c>
      <c r="I68" s="168">
        <f>-41.1-1.18</f>
        <v>-42.28</v>
      </c>
      <c r="J68" s="155">
        <f>-155.9-2.325-I68</f>
        <v>-115.94499999999999</v>
      </c>
      <c r="K68" s="155">
        <f>-222-4.547-I68-J68</f>
        <v>-68.322000000000003</v>
      </c>
      <c r="L68" s="3">
        <f>-245.5-SUM(I68:K68)</f>
        <v>-18.953000000000003</v>
      </c>
      <c r="M68" s="86">
        <f t="shared" si="44"/>
        <v>-245.5</v>
      </c>
      <c r="N68" s="82">
        <v>-589.9</v>
      </c>
      <c r="O68" s="3">
        <f>-751.3-N68</f>
        <v>-161.39999999999998</v>
      </c>
      <c r="P68" s="3">
        <f>-812.1-N68-O68</f>
        <v>-60.800000000000068</v>
      </c>
      <c r="Q68" s="3">
        <f>-864.4-SUM(N68:P68)</f>
        <v>-52.299999999999955</v>
      </c>
      <c r="R68" s="86">
        <f t="shared" si="45"/>
        <v>-864.4</v>
      </c>
      <c r="S68" s="82">
        <v>-43.3</v>
      </c>
      <c r="T68" s="3">
        <f>-177.8-S68</f>
        <v>-134.5</v>
      </c>
      <c r="U68" s="3">
        <f>-204.3-S68-T68</f>
        <v>-26.5</v>
      </c>
      <c r="V68" s="3">
        <f>-203.8-SUM(S68:U68)</f>
        <v>0.5</v>
      </c>
      <c r="W68" s="86">
        <f t="shared" si="46"/>
        <v>-203.8</v>
      </c>
      <c r="X68" s="82">
        <v>-6.3</v>
      </c>
      <c r="Y68" s="3">
        <f>-25.4-X68</f>
        <v>-19.099999999999998</v>
      </c>
      <c r="Z68" s="3">
        <f>-85.1-X68-Y68</f>
        <v>-59.7</v>
      </c>
      <c r="AA68" s="3">
        <f>-120.4-SUM(X68:Z68)</f>
        <v>-35.300000000000011</v>
      </c>
      <c r="AB68" s="86">
        <f t="shared" si="47"/>
        <v>-120.4</v>
      </c>
      <c r="AC68" s="82">
        <v>-43.9</v>
      </c>
      <c r="AD68" s="3">
        <f>-82.7-AC68</f>
        <v>-38.800000000000004</v>
      </c>
      <c r="AE68" s="3">
        <f>-171.4-AC68-AD68</f>
        <v>-88.699999999999989</v>
      </c>
      <c r="AF68" s="3">
        <v>-176.8</v>
      </c>
      <c r="AG68" s="86">
        <f t="shared" si="48"/>
        <v>-348.2</v>
      </c>
      <c r="AI68" s="176"/>
    </row>
    <row r="69" spans="1:35" s="21" customFormat="1">
      <c r="A69" s="8"/>
      <c r="B69" s="172" t="s">
        <v>87</v>
      </c>
      <c r="C69" s="117"/>
      <c r="D69" s="124">
        <v>-84.6</v>
      </c>
      <c r="E69" s="84">
        <f>-140.1-D69</f>
        <v>-55.5</v>
      </c>
      <c r="F69" s="84">
        <f>-254.6-D69-E69</f>
        <v>-114.5</v>
      </c>
      <c r="G69" s="84">
        <f>-210-SUM(D69:F69)</f>
        <v>44.599999999999994</v>
      </c>
      <c r="H69" s="173">
        <v>-210</v>
      </c>
      <c r="I69" s="169">
        <v>-76.7</v>
      </c>
      <c r="J69" s="170">
        <f>-68-I69</f>
        <v>8.7000000000000028</v>
      </c>
      <c r="K69" s="170">
        <f>8.6-I69-J69</f>
        <v>76.599999999999994</v>
      </c>
      <c r="L69" s="84">
        <f>60.6-SUM(I69:K69)</f>
        <v>52.000000000000007</v>
      </c>
      <c r="M69" s="125">
        <f t="shared" si="44"/>
        <v>60.6</v>
      </c>
      <c r="N69" s="63">
        <v>392.4</v>
      </c>
      <c r="O69" s="84">
        <f>383.9-N69</f>
        <v>-8.5</v>
      </c>
      <c r="P69" s="84">
        <f>327.8-N69-O69</f>
        <v>-56.099999999999966</v>
      </c>
      <c r="Q69" s="84">
        <f>364.2-SUM(N69:P69)</f>
        <v>36.399999999999977</v>
      </c>
      <c r="R69" s="125">
        <f t="shared" si="45"/>
        <v>364.2</v>
      </c>
      <c r="S69" s="63">
        <v>-80.099999999999994</v>
      </c>
      <c r="T69" s="84">
        <f>-54.1-S69</f>
        <v>25.999999999999993</v>
      </c>
      <c r="U69" s="84">
        <f>-126.1-S69-T69</f>
        <v>-72</v>
      </c>
      <c r="V69" s="84">
        <f>-179-SUM(S69:U69)</f>
        <v>-52.900000000000006</v>
      </c>
      <c r="W69" s="125">
        <f t="shared" si="46"/>
        <v>-179</v>
      </c>
      <c r="X69" s="63">
        <v>-130.1</v>
      </c>
      <c r="Y69" s="84">
        <f>-130.4-X69</f>
        <v>-0.30000000000001137</v>
      </c>
      <c r="Z69" s="84">
        <f>-130.6-X69-Y69</f>
        <v>-0.19999999999998863</v>
      </c>
      <c r="AA69" s="84">
        <f>-540.2-SUM(X69:Z69)</f>
        <v>-409.6</v>
      </c>
      <c r="AB69" s="125">
        <f t="shared" ref="AB69" si="49">SUM(X69:AA69)</f>
        <v>-540.20000000000005</v>
      </c>
      <c r="AC69" s="63">
        <v>-240</v>
      </c>
      <c r="AD69" s="84">
        <f>-313.1-AC69</f>
        <v>-73.100000000000023</v>
      </c>
      <c r="AE69" s="84">
        <f>-417.3-AC69-AD69</f>
        <v>-104.19999999999999</v>
      </c>
      <c r="AF69" s="84">
        <v>-32.300000000000011</v>
      </c>
      <c r="AG69" s="125">
        <f t="shared" si="48"/>
        <v>-449.6</v>
      </c>
      <c r="AI69" s="176"/>
    </row>
    <row r="70" spans="1:35" s="21" customFormat="1">
      <c r="A70" s="1"/>
      <c r="B70" s="2"/>
      <c r="C70" s="83"/>
      <c r="D70" s="68"/>
      <c r="E70" s="40"/>
      <c r="F70" s="40"/>
      <c r="G70" s="41"/>
      <c r="H70" s="40"/>
      <c r="I70" s="68"/>
      <c r="J70" s="40"/>
      <c r="K70" s="40"/>
      <c r="L70" s="41"/>
      <c r="M70" s="41"/>
      <c r="N70" s="126"/>
      <c r="O70" s="127"/>
      <c r="P70" s="40"/>
      <c r="Q70" s="41"/>
      <c r="R70" s="93"/>
      <c r="S70" s="140"/>
      <c r="T70" s="134"/>
      <c r="U70" s="134"/>
      <c r="V70" s="134"/>
      <c r="W70" s="135"/>
      <c r="X70" s="140"/>
      <c r="Y70" s="134"/>
      <c r="Z70" s="134"/>
      <c r="AA70" s="134"/>
      <c r="AB70" s="135"/>
      <c r="AC70" s="140"/>
      <c r="AD70" s="134"/>
      <c r="AE70" s="134"/>
      <c r="AF70" s="134"/>
      <c r="AG70" s="162"/>
    </row>
    <row r="71" spans="1:35" s="21" customFormat="1">
      <c r="A71" s="1"/>
      <c r="B71" s="36" t="s">
        <v>18</v>
      </c>
      <c r="C71" s="30"/>
      <c r="D71" s="70">
        <v>0</v>
      </c>
      <c r="E71" s="10">
        <v>0.28999999999999998</v>
      </c>
      <c r="F71" s="67" t="s">
        <v>19</v>
      </c>
      <c r="G71" s="9">
        <v>0.1</v>
      </c>
      <c r="H71" s="10">
        <v>0.39</v>
      </c>
      <c r="I71" s="63">
        <v>0</v>
      </c>
      <c r="J71" s="10">
        <v>0.28000000000000003</v>
      </c>
      <c r="K71" s="3">
        <v>0</v>
      </c>
      <c r="L71" s="9">
        <v>0.1</v>
      </c>
      <c r="M71" s="9">
        <v>0.38</v>
      </c>
      <c r="N71" s="63">
        <v>0</v>
      </c>
      <c r="O71" s="10">
        <v>0.3</v>
      </c>
      <c r="P71" s="3">
        <v>0</v>
      </c>
      <c r="Q71" s="10">
        <v>0.1</v>
      </c>
      <c r="R71" s="130">
        <f>SUM(N71:Q71)</f>
        <v>0.4</v>
      </c>
      <c r="S71" s="63">
        <v>0</v>
      </c>
      <c r="T71" s="10">
        <v>0.26</v>
      </c>
      <c r="U71" s="10">
        <v>0.1</v>
      </c>
      <c r="V71" s="10">
        <v>0</v>
      </c>
      <c r="W71" s="130">
        <f>SUM(S71:V71)</f>
        <v>0.36</v>
      </c>
      <c r="X71" s="63">
        <v>0</v>
      </c>
      <c r="Y71" s="10">
        <v>0</v>
      </c>
      <c r="Z71" s="10">
        <v>0</v>
      </c>
      <c r="AA71" s="10">
        <v>0</v>
      </c>
      <c r="AB71" s="130">
        <f>SUM(X71:AA71)</f>
        <v>0</v>
      </c>
      <c r="AC71" s="10">
        <v>0.7</v>
      </c>
      <c r="AD71" s="10">
        <v>0</v>
      </c>
      <c r="AE71" s="177">
        <v>0.4</v>
      </c>
      <c r="AF71" s="177"/>
      <c r="AG71" s="130">
        <f>SUM(AC71:AE71)</f>
        <v>1.1000000000000001</v>
      </c>
    </row>
    <row r="72" spans="1:35" s="21" customFormat="1">
      <c r="A72" s="8"/>
      <c r="B72" s="32"/>
      <c r="C72" s="32"/>
      <c r="D72" s="16"/>
      <c r="E72" s="33"/>
      <c r="F72" s="33"/>
      <c r="G72" s="18"/>
      <c r="H72" s="33"/>
      <c r="I72" s="16"/>
      <c r="J72" s="8"/>
      <c r="K72" s="38"/>
      <c r="L72" s="39"/>
      <c r="M72" s="18"/>
      <c r="N72" s="16"/>
      <c r="O72" s="8"/>
      <c r="P72" s="33"/>
      <c r="Q72" s="18"/>
      <c r="R72" s="131"/>
      <c r="S72" s="141"/>
      <c r="T72" s="142"/>
      <c r="U72" s="142"/>
      <c r="V72" s="142"/>
      <c r="W72" s="143"/>
      <c r="X72" s="141"/>
      <c r="Y72" s="142"/>
      <c r="Z72" s="142"/>
      <c r="AA72" s="142"/>
      <c r="AB72" s="143"/>
      <c r="AC72" s="141"/>
      <c r="AD72" s="142"/>
      <c r="AE72" s="142"/>
      <c r="AF72" s="142"/>
      <c r="AG72" s="166"/>
    </row>
    <row r="73" spans="1:35">
      <c r="B73" s="25"/>
      <c r="C73" s="25"/>
      <c r="O73" s="11"/>
      <c r="P73" s="11"/>
      <c r="Q73" s="11"/>
    </row>
    <row r="77" spans="1:35">
      <c r="H77" s="174"/>
    </row>
    <row r="78" spans="1:35">
      <c r="H78" s="174"/>
    </row>
    <row r="79" spans="1:35">
      <c r="H79" s="174"/>
    </row>
    <row r="80" spans="1:35">
      <c r="H80" s="174"/>
    </row>
  </sheetData>
  <mergeCells count="6">
    <mergeCell ref="AC2:AG2"/>
    <mergeCell ref="X2:AB2"/>
    <mergeCell ref="S2:W2"/>
    <mergeCell ref="N2:R2"/>
    <mergeCell ref="D2:H2"/>
    <mergeCell ref="I2:M2"/>
  </mergeCells>
  <phoneticPr fontId="9" type="noConversion"/>
  <pageMargins left="0.75" right="0.75" top="1" bottom="1" header="0.5" footer="0.5"/>
  <pageSetup paperSize="568" scale="18" orientation="portrait" verticalDpi="300" r:id="rId1"/>
  <headerFooter alignWithMargins="0">
    <oddHeader>&amp;R&amp;D &amp;T</oddHeader>
    <oddFooter>&amp;C&amp;A</oddFooter>
  </headerFooter>
  <ignoredErrors>
    <ignoredError sqref="B12:B13 B21:B22 D40:W48 N39:W39 D37:H37 J37:M37 D70:W70 D63:H63 N63:U63 D61:H61 J61:T61 Z15:Z16 D50:Q59 S50:W57 D27:Q27 D64:U64 S58:U59 D71:Q71 S71:W71 D29:Q36 D28:L28 N28:Q28 B62 B38 Z18:Z19 Z39:Z47 Z54:Z58 Z32:Z37 X50:X59 S6:W25 D6:Q25 Y15 Y32 Y35:Y37 Y54:Y59 X39:X48 X61:Z65 D65:W65 AB70:AB71 AB6:AB34 AB59 R60 Y39:Y46 AB38:AB57 AB63 AA70:AA72 AC15:AE15 R49 W49 S26:V31 X15:X37 AC32:AC59 X38:Z38 AA15:AA59 AB65 I67:L67 I68:L68 M67:O69 P67:R69 T67:W69 Y67:AB69 J69:L69 E67:E69 F67:G69 AD54:AD59 AD32:AD46 AG42:AG44 AA61:AA65 AB61 AC61:AC65 AD61:AD67 AD68:AD69 AG40:AG41 AG72 AE32 AE35:AE45 AG32:AG34 AG18:AG19 AG15:AG16 AG9:AG10 AG46:AG47 AG45 AG54:AG55 AG70 AG65:AG66 AE56 AE65:AE66 AG71 AE70 AE58:AE64 AE57 AE54:AE55 AE71 AE67:AE69" unlockedFormula="1"/>
    <ignoredError sqref="R50:R59 R27:R31 R9:R14 W26 R71 R16:R25 M28 R6:R8 W27:W31 M60" formulaRange="1" unlockedFormula="1"/>
    <ignoredError sqref="R26" formulaRange="1"/>
    <ignoredError sqref="R33:R36 S33:V36 S37:V37 S32:V32 S38:W38 V58:W59 V63:W63 V61:W61 V64:W64 V62:W62 AB58 AB62 AB64 AB35:AB37" formula="1" unlockedFormula="1"/>
    <ignoredError sqref="R32 W32 W37 W33:W36 R15" formula="1" formulaRange="1" unlockedFormula="1"/>
    <ignoredError sqref="R37 R3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5"/>
  <sheetViews>
    <sheetView zoomScale="80" zoomScaleNormal="80" workbookViewId="0">
      <selection activeCell="B14" sqref="B14:B15"/>
    </sheetView>
  </sheetViews>
  <sheetFormatPr defaultColWidth="9" defaultRowHeight="13.8"/>
  <cols>
    <col min="1" max="1" width="6.8984375" style="1" customWidth="1"/>
    <col min="2" max="2" width="89" style="1" customWidth="1"/>
    <col min="3" max="16384" width="9" style="1"/>
  </cols>
  <sheetData>
    <row r="1" spans="1:18">
      <c r="A1" s="13" t="s">
        <v>16</v>
      </c>
      <c r="B1" s="8"/>
      <c r="C1" s="8"/>
      <c r="D1" s="8"/>
      <c r="E1" s="8"/>
      <c r="F1" s="8"/>
      <c r="G1" s="8"/>
      <c r="H1" s="8"/>
      <c r="I1" s="8"/>
      <c r="J1" s="8"/>
      <c r="K1" s="8"/>
      <c r="L1" s="8"/>
      <c r="M1" s="8"/>
      <c r="N1" s="8"/>
      <c r="O1" s="8"/>
      <c r="P1" s="8"/>
      <c r="Q1" s="8"/>
      <c r="R1" s="8"/>
    </row>
    <row r="2" spans="1:18" ht="110.4">
      <c r="A2" s="12">
        <v>-1</v>
      </c>
      <c r="B2" s="98" t="s">
        <v>45</v>
      </c>
      <c r="C2" s="11"/>
      <c r="D2" s="99"/>
      <c r="E2" s="11"/>
      <c r="F2" s="11"/>
      <c r="G2" s="11"/>
      <c r="H2" s="11"/>
      <c r="I2" s="11"/>
      <c r="J2" s="11"/>
      <c r="K2" s="11"/>
      <c r="L2" s="11"/>
      <c r="M2" s="11"/>
      <c r="N2" s="11"/>
      <c r="O2" s="11"/>
      <c r="P2" s="11"/>
      <c r="Q2" s="11"/>
      <c r="R2" s="11"/>
    </row>
    <row r="3" spans="1:18">
      <c r="A3" s="12"/>
      <c r="B3" s="98"/>
      <c r="C3" s="11"/>
      <c r="D3" s="99"/>
      <c r="E3" s="11"/>
      <c r="F3" s="11"/>
      <c r="G3" s="11"/>
      <c r="H3" s="11"/>
      <c r="I3" s="11"/>
      <c r="J3" s="11"/>
      <c r="K3" s="11"/>
      <c r="L3" s="11"/>
      <c r="M3" s="11"/>
      <c r="N3" s="11"/>
      <c r="O3" s="11"/>
      <c r="P3" s="11"/>
      <c r="Q3" s="11"/>
      <c r="R3" s="11"/>
    </row>
    <row r="4" spans="1:18" ht="36.75" customHeight="1">
      <c r="A4" s="12">
        <v>-2</v>
      </c>
      <c r="B4" s="100" t="s">
        <v>68</v>
      </c>
      <c r="C4" s="11"/>
      <c r="D4" s="99"/>
      <c r="E4" s="11"/>
      <c r="F4" s="11"/>
      <c r="G4" s="11"/>
      <c r="H4" s="11"/>
      <c r="I4" s="11"/>
      <c r="J4" s="11"/>
      <c r="K4" s="11"/>
      <c r="L4" s="11"/>
      <c r="M4" s="11"/>
      <c r="N4" s="11"/>
      <c r="O4" s="11"/>
      <c r="P4" s="11"/>
      <c r="Q4" s="11"/>
      <c r="R4" s="11"/>
    </row>
    <row r="5" spans="1:18" ht="9" customHeight="1">
      <c r="A5" s="5"/>
      <c r="B5" s="11"/>
      <c r="C5" s="11"/>
      <c r="D5" s="11"/>
      <c r="E5" s="11"/>
      <c r="F5" s="11"/>
      <c r="G5" s="11"/>
      <c r="H5" s="11"/>
      <c r="I5" s="11"/>
      <c r="J5" s="11"/>
      <c r="K5" s="11"/>
      <c r="L5" s="11"/>
      <c r="M5" s="11"/>
      <c r="N5" s="11"/>
      <c r="O5" s="11"/>
      <c r="P5" s="11"/>
      <c r="Q5" s="11"/>
      <c r="R5" s="11"/>
    </row>
    <row r="6" spans="1:18" ht="30.75" customHeight="1">
      <c r="A6" s="12">
        <v>-3</v>
      </c>
      <c r="B6" s="6" t="s">
        <v>75</v>
      </c>
      <c r="C6" s="2"/>
      <c r="D6" s="2"/>
      <c r="E6" s="2"/>
      <c r="F6" s="2"/>
      <c r="G6" s="2"/>
      <c r="H6" s="2"/>
      <c r="I6" s="2"/>
    </row>
    <row r="7" spans="1:18" ht="6.75" customHeight="1">
      <c r="A7" s="4"/>
      <c r="B7" s="6"/>
      <c r="C7" s="2"/>
      <c r="D7" s="2"/>
      <c r="E7" s="2"/>
      <c r="F7" s="2"/>
      <c r="G7" s="2"/>
      <c r="H7" s="2"/>
      <c r="I7" s="2"/>
    </row>
    <row r="8" spans="1:18" ht="27.6">
      <c r="A8" s="12">
        <v>-4</v>
      </c>
      <c r="B8" s="6" t="s">
        <v>76</v>
      </c>
      <c r="C8" s="2"/>
      <c r="D8" s="2"/>
      <c r="E8" s="2"/>
      <c r="F8" s="2"/>
      <c r="G8" s="2"/>
      <c r="H8" s="2"/>
      <c r="I8" s="2"/>
    </row>
    <row r="9" spans="1:18">
      <c r="A9" s="4"/>
      <c r="B9" s="6"/>
      <c r="C9" s="2"/>
      <c r="D9" s="2"/>
      <c r="E9" s="2"/>
      <c r="F9" s="2"/>
      <c r="G9" s="2"/>
      <c r="H9" s="2"/>
      <c r="I9" s="2"/>
    </row>
    <row r="10" spans="1:18" ht="58.5" customHeight="1">
      <c r="A10" s="4">
        <v>-5</v>
      </c>
      <c r="B10" s="101" t="s">
        <v>77</v>
      </c>
    </row>
    <row r="12" spans="1:18" ht="27.6">
      <c r="A12" s="4">
        <v>-6</v>
      </c>
      <c r="B12" s="6" t="s">
        <v>78</v>
      </c>
    </row>
    <row r="13" spans="1:18" ht="6.75" customHeight="1"/>
    <row r="14" spans="1:18">
      <c r="B14" s="187" t="s">
        <v>47</v>
      </c>
    </row>
    <row r="15" spans="1:18">
      <c r="B15" s="187"/>
    </row>
    <row r="16" spans="1:18" ht="6.75" customHeight="1"/>
    <row r="17" spans="1:2">
      <c r="B17" s="1" t="s">
        <v>59</v>
      </c>
    </row>
    <row r="18" spans="1:2" ht="4.5" customHeight="1"/>
    <row r="19" spans="1:2">
      <c r="B19" s="1" t="s">
        <v>64</v>
      </c>
    </row>
    <row r="21" spans="1:2">
      <c r="A21" s="4">
        <v>-7</v>
      </c>
      <c r="B21" s="98" t="s">
        <v>66</v>
      </c>
    </row>
    <row r="22" spans="1:2" ht="4.5" customHeight="1">
      <c r="A22" s="4"/>
      <c r="B22" s="98"/>
    </row>
    <row r="23" spans="1:2" ht="41.4">
      <c r="B23" s="2" t="s">
        <v>67</v>
      </c>
    </row>
    <row r="25" spans="1:2">
      <c r="A25" s="4"/>
    </row>
  </sheetData>
  <mergeCells count="1">
    <mergeCell ref="B14:B15"/>
  </mergeCells>
  <pageMargins left="0.7" right="0.7" top="0.75" bottom="0.75" header="0.3" footer="0.3"/>
  <pageSetup scale="86"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p:properties xmlns:p="http://schemas.microsoft.com/office/2006/metadata/properties" xmlns:xsi="http://www.w3.org/2001/XMLSchema-instance" xmlns:pc="http://schemas.microsoft.com/office/infopath/2007/PartnerControls">
  <documentManagement>
    <Confidentiality xmlns="b80632a8-466a-42d8-899e-cc6a2fbd8317">Public</Confidentiality>
    <Custodian xmlns="b80632a8-466a-42d8-899e-cc6a2fbd8317">
      <UserInfo>
        <DisplayName>Nichole Peterson</DisplayName>
        <AccountId>168</AccountId>
        <AccountType/>
      </UserInfo>
    </Custodian>
    <Party xmlns="b80632a8-466a-42d8-899e-cc6a2fbd8317">corp</Party>
    <Sensitivity xmlns="b80632a8-466a-42d8-899e-cc6a2fbd8317">Normal</Sensitivity>
    <Next_x0020_Review_x0020_Date xmlns="b80632a8-466a-42d8-899e-cc6a2fbd8317">2013-05-14T07:00:00+00:00</Next_x0020_Review_x0020_Date>
    <JH_x0020_Locations xmlns="b80632a8-466a-42d8-899e-cc6a2fbd8317">Mission Viejo</JH_x0020_Locations>
    <Filing_x0020_Date xmlns="b80632a8-466a-42d8-899e-cc6a2fbd8317">2013-05-14T07:00:00+00:00</Filing_x0020_Date>
    <Keyword xmlns="b80632a8-466a-42d8-899e-cc6a2fbd8317" xsi:nil="true"/>
    <Business_x0020_Function xmlns="b80632a8-466a-42d8-899e-cc6a2fbd8317">Finance</Business_x0020_Function>
    <_dlc_ExpireDateSaved xmlns="http://schemas.microsoft.com/sharepoint/v3" xsi:nil="true"/>
    <_dlc_ExpireDate xmlns="http://schemas.microsoft.com/sharepoint/v3">2014-02-27T12:24:10+00:00</_dlc_ExpireDate>
  </documentManagement>
</p:properties>
</file>

<file path=customXml/item2.xml><?xml version="1.0" encoding="utf-8"?>
<?mso-contentType ?>
<p:Policy xmlns:p="office.server.policy" id="" local="true">
  <p:Name>Agreements - External - Compliance</p:Name>
  <p:Description/>
  <p:Statement/>
  <p:PolicyItems>
    <p:PolicyItem featureId="Microsoft.Office.RecordsManagement.PolicyFeatures.Expiration" staticId="0x010100C40666EE75668C44BECB7F8AD5D91BCB010101|1914540926" UniqueId="1ad670cd-b64e-4561-b530-92648150a343">
      <p:Name>Retention</p:Name>
      <p:Description>Automatic scheduling of content for processing, and performing a retention action on content that has reached its due date.</p:Description>
      <p:CustomData>
        <Schedules nextStageId="6" default="false">
          <Schedule type="Default">
            <stages>
              <data stageId="4">
                <formula id="Microsoft.Office.RecordsManagement.PolicyFeatures.Expiration.Formula.BuiltIn">
                  <number>0</number>
                  <property>Created</property>
                  <propertyId>8c06beca-0777-48f7-91c7-6da68bc07b69</propertyId>
                  <period>days</period>
                </formula>
                <action type="action" id="Microsoft.Office.RecordsManagement.PolicyFeatures.Expiration.Action.Record"/>
              </data>
              <data stageId="1" stageDeleted="true"/>
              <data stageId="3" stageDeleted="true"/>
            </stages>
          </Schedule>
          <Schedule type="Record">
            <stages>
              <data stageId="5" stageDeleted="true"/>
              <data stageId="2">
                <formula id="Microsoft.Office.RecordsManagement.PolicyFeatures.Expiration.Formula.BuiltIn">
                  <number>10</number>
                  <property>_vti_ItemDeclaredRecord</property>
                  <propertyId>f9a44731-84eb-43a4-9973-cd2953ad8646</propertyId>
                  <period>years</period>
                </formula>
                <action type="action" id="Microsoft.Office.RecordsManagement.PolicyFeatures.Expiration.Action.Delete"/>
              </data>
            </stages>
          </Schedule>
        </Schedules>
      </p:CustomData>
    </p:PolicyItem>
  </p:PolicyItems>
</p:Policy>
</file>

<file path=customXml/item3.xml><?xml version="1.0" encoding="utf-8"?>
<?mso-contentType ?>
<SharedContentType xmlns="Microsoft.SharePoint.Taxonomy.ContentTypeSync" SourceId="7fab8bed-2a1e-4b70-a6bc-67d865bad826" ContentTypeId="0x010100C40666EE75668C44BECB7F8AD5D91BCB010101"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Microsoft.Office.RecordsManagement.PolicyFeatures.ExpirationEventReceiver</Name>
    <Synchronization>Synchronous</Synchronization>
    <Type>10001</Type>
    <SequenceNumber>101</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10002</Type>
    <SequenceNumber>102</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10004</Type>
    <SequenceNumber>103</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10006</Type>
    <SequenceNumber>104</SequenceNumber>
    <Assembly>Microsoft.Office.Policy, Version=14.0.0.0, Culture=neutral, PublicKeyToken=71e9bce111e9429c</Assembly>
    <Class>Microsoft.Office.RecordsManagement.Internal.UpdateExpireDate</Class>
    <Data/>
    <Filter/>
  </Receiver>
  <Receiver>
    <Name>Microsoft.Office.RecordsManagement.PolicyFeatures.ExpirationEventReceiver</Name>
    <Synchronization>Synchronous</Synchronization>
    <Type>10009</Type>
    <SequenceNumber>105</SequenceNumber>
    <Assembly>Microsoft.Office.Policy, Version=14.0.0.0, Culture=neutral, PublicKeyToken=71e9bce111e9429c</Assembly>
    <Class>Microsoft.Office.RecordsManagement.Internal.UpdateExpireDate</Class>
    <Data/>
    <Filter/>
  </Receiver>
</spe:Receivers>
</file>

<file path=customXml/item6.xml><?xml version="1.0" encoding="utf-8"?>
<?mso-contentType ?>
<customXsn xmlns="http://schemas.microsoft.com/office/2006/metadata/customXsn">
  <xsnLocation/>
  <cached>True</cached>
  <openByDefault>False</openByDefault>
  <xsnScope/>
</customXsn>
</file>

<file path=customXml/item7.xml><?xml version="1.0" encoding="utf-8"?>
<ct:contentTypeSchema xmlns:ct="http://schemas.microsoft.com/office/2006/metadata/contentType" xmlns:ma="http://schemas.microsoft.com/office/2006/metadata/properties/metaAttributes" ct:_="" ma:_="" ma:contentTypeName="Agreements - External - Compliance" ma:contentTypeID="0x010100C40666EE75668C44BECB7F8AD5D91BCB01010100C86A5AD6EA7F9F4597B8089C6138437B" ma:contentTypeVersion="47" ma:contentTypeDescription="" ma:contentTypeScope="" ma:versionID="2e75e7b079f466f85cec62a0bb212887">
  <xsd:schema xmlns:xsd="http://www.w3.org/2001/XMLSchema" xmlns:xs="http://www.w3.org/2001/XMLSchema" xmlns:p="http://schemas.microsoft.com/office/2006/metadata/properties" xmlns:ns1="http://schemas.microsoft.com/sharepoint/v3" xmlns:ns2="b80632a8-466a-42d8-899e-cc6a2fbd8317" targetNamespace="http://schemas.microsoft.com/office/2006/metadata/properties" ma:root="true" ma:fieldsID="ac980755cea5c5f260388f49e1268fb5" ns1:_="" ns2:_="">
    <xsd:import namespace="http://schemas.microsoft.com/sharepoint/v3"/>
    <xsd:import namespace="b80632a8-466a-42d8-899e-cc6a2fbd8317"/>
    <xsd:element name="properties">
      <xsd:complexType>
        <xsd:sequence>
          <xsd:element name="documentManagement">
            <xsd:complexType>
              <xsd:all>
                <xsd:element ref="ns2:Confidentiality" minOccurs="0"/>
                <xsd:element ref="ns2:Sensitivity" minOccurs="0"/>
                <xsd:element ref="ns2:Custodian" minOccurs="0"/>
                <xsd:element ref="ns2:Keyword" minOccurs="0"/>
                <xsd:element ref="ns1:_dlc_Exempt" minOccurs="0"/>
                <xsd:element ref="ns1:_dlc_ExpireDateSaved" minOccurs="0"/>
                <xsd:element ref="ns1:_dlc_ExpireDate" minOccurs="0"/>
                <xsd:element ref="ns2:Filing_x0020_Date" minOccurs="0"/>
                <xsd:element ref="ns2:Next_x0020_Review_x0020_Date" minOccurs="0"/>
                <xsd:element ref="ns2:Party" minOccurs="0"/>
                <xsd:element ref="ns2:Business_x0020_Function" minOccurs="0"/>
                <xsd:element ref="ns2:JH_x0020_Locat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80632a8-466a-42d8-899e-cc6a2fbd8317" elementFormDefault="qualified">
    <xsd:import namespace="http://schemas.microsoft.com/office/2006/documentManagement/types"/>
    <xsd:import namespace="http://schemas.microsoft.com/office/infopath/2007/PartnerControls"/>
    <xsd:element name="Confidentiality" ma:index="8" nillable="true" ma:displayName="Confidentiality" ma:format="Dropdown" ma:internalName="Confidentiality" ma:readOnly="false">
      <xsd:simpleType>
        <xsd:restriction base="dms:Choice">
          <xsd:enumeration value="R&amp;D Internal"/>
          <xsd:enumeration value="Public"/>
          <xsd:enumeration value="JH Internal"/>
          <xsd:enumeration value="Privileged"/>
        </xsd:restriction>
      </xsd:simpleType>
    </xsd:element>
    <xsd:element name="Sensitivity" ma:index="9" nillable="true" ma:displayName="Sensitivity" ma:default="Normal" ma:format="Dropdown" ma:internalName="Sensitivity" ma:readOnly="false">
      <xsd:simpleType>
        <xsd:restriction base="dms:Choice">
          <xsd:enumeration value="Normal"/>
          <xsd:enumeration value="High"/>
        </xsd:restriction>
      </xsd:simpleType>
    </xsd:element>
    <xsd:element name="Custodian" ma:index="10" nillable="true" ma:displayName="Custodian" ma:list="UserInfo" ma:SharePointGroup="0" ma:internalName="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eyword" ma:index="11" nillable="true" ma:displayName="Keyword" ma:internalName="Keyword">
      <xsd:simpleType>
        <xsd:restriction base="dms:Text">
          <xsd:maxLength value="255"/>
        </xsd:restriction>
      </xsd:simpleType>
    </xsd:element>
    <xsd:element name="Filing_x0020_Date" ma:index="15" nillable="true" ma:displayName="Filing Date" ma:format="DateOnly" ma:internalName="Filing_x0020_Date" ma:readOnly="false">
      <xsd:simpleType>
        <xsd:restriction base="dms:DateTime"/>
      </xsd:simpleType>
    </xsd:element>
    <xsd:element name="Next_x0020_Review_x0020_Date" ma:index="16" nillable="true" ma:displayName="Next Review Date" ma:format="DateOnly" ma:internalName="Next_x0020_Review_x0020_Date" ma:readOnly="false">
      <xsd:simpleType>
        <xsd:restriction base="dms:DateTime"/>
      </xsd:simpleType>
    </xsd:element>
    <xsd:element name="Party" ma:index="17" nillable="true" ma:displayName="Party" ma:internalName="Party" ma:readOnly="false">
      <xsd:simpleType>
        <xsd:restriction base="dms:Text">
          <xsd:maxLength value="255"/>
        </xsd:restriction>
      </xsd:simpleType>
    </xsd:element>
    <xsd:element name="Business_x0020_Function" ma:index="18" nillable="true" ma:displayName="Business Function" ma:format="Dropdown" ma:internalName="Business_x0020_Function" ma:readOnly="false">
      <xsd:simpleType>
        <xsd:restriction base="dms:Choice">
          <xsd:enumeration value="BP / Installation"/>
          <xsd:enumeration value="Claims"/>
          <xsd:enumeration value="Construction"/>
          <xsd:enumeration value="Customer Service"/>
          <xsd:enumeration value="EH&amp;S"/>
          <xsd:enumeration value="Engineering"/>
          <xsd:enumeration value="Finance"/>
          <xsd:enumeration value="HR"/>
          <xsd:enumeration value="Internal Audit"/>
          <xsd:enumeration value="IP"/>
          <xsd:enumeration value="IT"/>
          <xsd:enumeration value="IS"/>
          <xsd:enumeration value="KM"/>
          <xsd:enumeration value="Legal"/>
          <xsd:enumeration value="Logistics"/>
          <xsd:enumeration value="Manufacturing"/>
          <xsd:enumeration value="Marketing"/>
          <xsd:enumeration value="Organizational Development"/>
          <xsd:enumeration value="Planning"/>
          <xsd:enumeration value="Procurement"/>
          <xsd:enumeration value="Product Certification"/>
          <xsd:enumeration value="Product Development"/>
          <xsd:enumeration value="Product Management"/>
          <xsd:enumeration value="Quality"/>
          <xsd:enumeration value="Research"/>
          <xsd:enumeration value="Sales"/>
          <xsd:enumeration value="Scheduling"/>
          <xsd:enumeration value="Tax"/>
          <xsd:enumeration value="Transportation"/>
        </xsd:restriction>
      </xsd:simpleType>
    </xsd:element>
    <xsd:element name="JH_x0020_Locations" ma:index="19" nillable="true" ma:displayName="JH Locations" ma:format="Dropdown" ma:internalName="JH_x0020_Locations" ma:readOnly="false">
      <xsd:simpleType>
        <xsd:restriction base="dms:Choice">
          <xsd:enumeration value="Chicago"/>
          <xsd:enumeration value="Blandon"/>
          <xsd:enumeration value="Cleburne"/>
          <xsd:enumeration value="Dublin"/>
          <xsd:enumeration value="Fontana"/>
          <xsd:enumeration value="Mission Viejo"/>
          <xsd:enumeration value="Peru"/>
          <xsd:enumeration value="Plant City"/>
          <xsd:enumeration value="Pulaski"/>
          <xsd:enumeration value="Reno"/>
          <xsd:enumeration value="Rosehill"/>
          <xsd:enumeration value="Summerville"/>
          <xsd:enumeration value="Tacoma"/>
          <xsd:enumeration value="Waxahachi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06BA3E-5E88-40C0-A763-C10A75DB0AC0}">
  <ds:schemaRefs>
    <ds:schemaRef ds:uri="http://purl.org/dc/terms/"/>
    <ds:schemaRef ds:uri="http://schemas.microsoft.com/office/2006/documentManagement/types"/>
    <ds:schemaRef ds:uri="http://www.w3.org/XML/1998/namespace"/>
    <ds:schemaRef ds:uri="http://schemas.microsoft.com/sharepoint/v3"/>
    <ds:schemaRef ds:uri="http://schemas.microsoft.com/office/infopath/2007/PartnerControls"/>
    <ds:schemaRef ds:uri="http://schemas.openxmlformats.org/package/2006/metadata/core-properties"/>
    <ds:schemaRef ds:uri="b80632a8-466a-42d8-899e-cc6a2fbd8317"/>
    <ds:schemaRef ds:uri="http://schemas.microsoft.com/office/2006/metadata/properties"/>
    <ds:schemaRef ds:uri="http://purl.org/dc/dcmitype/"/>
    <ds:schemaRef ds:uri="http://purl.org/dc/elements/1.1/"/>
  </ds:schemaRefs>
</ds:datastoreItem>
</file>

<file path=customXml/itemProps2.xml><?xml version="1.0" encoding="utf-8"?>
<ds:datastoreItem xmlns:ds="http://schemas.openxmlformats.org/officeDocument/2006/customXml" ds:itemID="{1878965A-CC32-4AE3-9E3F-7C0E8BBD43C3}">
  <ds:schemaRefs>
    <ds:schemaRef ds:uri="office.server.policy"/>
  </ds:schemaRefs>
</ds:datastoreItem>
</file>

<file path=customXml/itemProps3.xml><?xml version="1.0" encoding="utf-8"?>
<ds:datastoreItem xmlns:ds="http://schemas.openxmlformats.org/officeDocument/2006/customXml" ds:itemID="{9B5B4DE1-519D-4592-B0F9-85CCD68C8088}">
  <ds:schemaRefs>
    <ds:schemaRef ds:uri="Microsoft.SharePoint.Taxonomy.ContentTypeSync"/>
  </ds:schemaRefs>
</ds:datastoreItem>
</file>

<file path=customXml/itemProps4.xml><?xml version="1.0" encoding="utf-8"?>
<ds:datastoreItem xmlns:ds="http://schemas.openxmlformats.org/officeDocument/2006/customXml" ds:itemID="{FA951441-0BDE-4509-A3A8-E83BD6F4919A}">
  <ds:schemaRefs>
    <ds:schemaRef ds:uri="http://schemas.microsoft.com/sharepoint/v3/contenttype/forms"/>
  </ds:schemaRefs>
</ds:datastoreItem>
</file>

<file path=customXml/itemProps5.xml><?xml version="1.0" encoding="utf-8"?>
<ds:datastoreItem xmlns:ds="http://schemas.openxmlformats.org/officeDocument/2006/customXml" ds:itemID="{00C1C624-2BDF-4AD1-9211-212EC1CA88BE}">
  <ds:schemaRefs>
    <ds:schemaRef ds:uri="http://schemas.microsoft.com/sharepoint/events"/>
  </ds:schemaRefs>
</ds:datastoreItem>
</file>

<file path=customXml/itemProps6.xml><?xml version="1.0" encoding="utf-8"?>
<ds:datastoreItem xmlns:ds="http://schemas.openxmlformats.org/officeDocument/2006/customXml" ds:itemID="{DECA488C-F3FD-4991-97A5-4AA46C9F6C99}">
  <ds:schemaRefs>
    <ds:schemaRef ds:uri="http://schemas.microsoft.com/office/2006/metadata/customXsn"/>
  </ds:schemaRefs>
</ds:datastoreItem>
</file>

<file path=customXml/itemProps7.xml><?xml version="1.0" encoding="utf-8"?>
<ds:datastoreItem xmlns:ds="http://schemas.openxmlformats.org/officeDocument/2006/customXml" ds:itemID="{7444EDC6-6E52-4AAF-8746-0386B47F4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80632a8-466a-42d8-899e-cc6a2fbd831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Financial Data - Qtrly</vt:lpstr>
      <vt:lpstr>Notes</vt:lpstr>
      <vt:lpstr>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Jason Bradshaw</dc:creator>
  <cp:lastModifiedBy>Lauren Richey</cp:lastModifiedBy>
  <cp:lastPrinted>2019-08-01T20:29:59Z</cp:lastPrinted>
  <dcterms:created xsi:type="dcterms:W3CDTF">1999-01-24T20:29:10Z</dcterms:created>
  <dcterms:modified xsi:type="dcterms:W3CDTF">2022-05-16T18:41:05Z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0x010100C40666EE75668C44BECB7F8AD5D91BCB01010100C86A5AD6EA7F9F4597B8089C6138437B</vt:lpwstr>
  </property>
  <property fmtid="{D5CDD505-2E9C-101B-9397-08002B2CF9AE}" pid="3" name="_dlc_policyId">
    <vt:lpwstr>0x010100C40666EE75668C44BECB7F8AD5D91BCB010101|1914540926</vt:lpwstr>
  </property>
  <property fmtid="{D5CDD505-2E9C-101B-9397-08002B2CF9AE}" pid="4" name="ItemRetentionFormula">
    <vt:lpwstr>&lt;formula id="Microsoft.Office.RecordsManagement.PolicyFeatures.Expiration.Formula.BuiltIn"&gt;&lt;number&gt;0&lt;/number&gt;&lt;property&gt;Created&lt;/property&gt;&lt;propertyId&gt;8c06beca-0777-48f7-91c7-6da68bc07b69&lt;/propertyId&gt;&lt;period&gt;days&lt;/period&gt;&lt;/formula&gt;</vt:lpwstr>
  </property>
  <property fmtid="{D5CDD505-2E9C-101B-9397-08002B2CF9AE}" pid="5" name="Technology">
    <vt:lpwstr/>
  </property>
  <property fmtid="{D5CDD505-2E9C-101B-9397-08002B2CF9AE}" pid="6" name="Order">
    <vt:r8>17400</vt:r8>
  </property>
  <property fmtid="{D5CDD505-2E9C-101B-9397-08002B2CF9AE}" pid="7" name="Prouct">
    <vt:lpwstr/>
  </property>
  <property fmtid="{D5CDD505-2E9C-101B-9397-08002B2CF9AE}" pid="8" name="Material">
    <vt:lpwstr/>
  </property>
  <property fmtid="{D5CDD505-2E9C-101B-9397-08002B2CF9AE}" pid="9" name="Organization or Source">
    <vt:lpwstr/>
  </property>
  <property fmtid="{D5CDD505-2E9C-101B-9397-08002B2CF9AE}" pid="10" name="Business Segment">
    <vt:lpwstr/>
  </property>
  <property fmtid="{D5CDD505-2E9C-101B-9397-08002B2CF9AE}" pid="11" name="JH Product">
    <vt:lpwstr/>
  </property>
  <property fmtid="{D5CDD505-2E9C-101B-9397-08002B2CF9AE}" pid="12" name="xd_ProgID">
    <vt:lpwstr/>
  </property>
  <property fmtid="{D5CDD505-2E9C-101B-9397-08002B2CF9AE}" pid="13" name="Property 2">
    <vt:lpwstr/>
  </property>
  <property fmtid="{D5CDD505-2E9C-101B-9397-08002B2CF9AE}" pid="14" name="Equipment Type">
    <vt:lpwstr/>
  </property>
  <property fmtid="{D5CDD505-2E9C-101B-9397-08002B2CF9AE}" pid="15" name="_SourceUrl">
    <vt:lpwstr/>
  </property>
  <property fmtid="{D5CDD505-2E9C-101B-9397-08002B2CF9AE}" pid="16" name="_SharedFileIndex">
    <vt:lpwstr/>
  </property>
  <property fmtid="{D5CDD505-2E9C-101B-9397-08002B2CF9AE}" pid="17" name="TemplateUrl">
    <vt:lpwstr/>
  </property>
  <property fmtid="{D5CDD505-2E9C-101B-9397-08002B2CF9AE}" pid="18" name="Specification Type">
    <vt:lpwstr/>
  </property>
  <property fmtid="{D5CDD505-2E9C-101B-9397-08002B2CF9AE}" pid="19" name="Material Source">
    <vt:lpwstr/>
  </property>
  <property fmtid="{D5CDD505-2E9C-101B-9397-08002B2CF9AE}" pid="20" name="CIP Code">
    <vt:lpwstr/>
  </property>
  <property fmtid="{D5CDD505-2E9C-101B-9397-08002B2CF9AE}" pid="21" name="External Source">
    <vt:bool>false</vt:bool>
  </property>
  <property fmtid="{D5CDD505-2E9C-101B-9397-08002B2CF9AE}" pid="22" name="Contract Type">
    <vt:lpwstr/>
  </property>
  <property fmtid="{D5CDD505-2E9C-101B-9397-08002B2CF9AE}" pid="23" name="Project Code">
    <vt:lpwstr/>
  </property>
  <property fmtid="{D5CDD505-2E9C-101B-9397-08002B2CF9AE}" pid="24" name="Test">
    <vt:lpwstr/>
  </property>
  <property fmtid="{D5CDD505-2E9C-101B-9397-08002B2CF9AE}" pid="25" name="IconOverlay">
    <vt:lpwstr/>
  </property>
  <property fmtid="{D5CDD505-2E9C-101B-9397-08002B2CF9AE}" pid="26" name="ID Number">
    <vt:lpwstr/>
  </property>
  <property fmtid="{D5CDD505-2E9C-101B-9397-08002B2CF9AE}" pid="27" name="Process">
    <vt:lpwstr/>
  </property>
  <property fmtid="{D5CDD505-2E9C-101B-9397-08002B2CF9AE}" pid="28" name="Project Name">
    <vt:lpwstr/>
  </property>
  <property fmtid="{D5CDD505-2E9C-101B-9397-08002B2CF9AE}" pid="29" name="Property 1">
    <vt:lpwstr/>
  </property>
  <property fmtid="{D5CDD505-2E9C-101B-9397-08002B2CF9AE}" pid="30" name="Analyses Type">
    <vt:lpwstr/>
  </property>
  <property fmtid="{D5CDD505-2E9C-101B-9397-08002B2CF9AE}" pid="31" name="Request Budget">
    <vt:lpwstr/>
  </property>
  <property fmtid="{D5CDD505-2E9C-101B-9397-08002B2CF9AE}" pid="32" name="SV_QUERY_LIST_4F35BF76-6C0D-4D9B-82B2-816C12CF3733">
    <vt:lpwstr>empty_477D106A-C0D6-4607-AEBD-E2C9D60EA279</vt:lpwstr>
  </property>
  <property fmtid="{D5CDD505-2E9C-101B-9397-08002B2CF9AE}" pid="33" name="SV_HIDDEN_GRID_QUERY_LIST_4F35BF76-6C0D-4D9B-82B2-816C12CF3733">
    <vt:lpwstr>empty_477D106A-C0D6-4607-AEBD-E2C9D60EA279</vt:lpwstr>
  </property>
</Properties>
</file>