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3 Qtr Close\Q2\Earnings Release\Quarterly Results Schedule for Website\"/>
    </mc:Choice>
  </mc:AlternateContent>
  <xr:revisionPtr revIDLastSave="0" documentId="13_ncr:1_{1485F0C3-6A85-42BB-8700-4F274810499A}" xr6:coauthVersionLast="47" xr6:coauthVersionMax="47" xr10:uidLastSave="{00000000-0000-0000-0000-000000000000}"/>
  <bookViews>
    <workbookView xWindow="-110" yWindow="-11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D9" i="9"/>
  <c r="B9" i="7"/>
  <c r="B32" i="6"/>
  <c r="B19" i="6"/>
  <c r="B22" i="6" s="1"/>
  <c r="B9" i="6"/>
  <c r="D32" i="6"/>
  <c r="D19" i="6"/>
  <c r="D22" i="6" s="1"/>
  <c r="D9" i="6"/>
  <c r="B12" i="5"/>
  <c r="B21" i="5" s="1"/>
  <c r="D12" i="5"/>
  <c r="D21" i="5" s="1"/>
  <c r="B25" i="4"/>
  <c r="B24" i="4"/>
  <c r="B23" i="4"/>
  <c r="B22" i="4"/>
  <c r="B19" i="4"/>
  <c r="B11" i="4"/>
  <c r="D25" i="4"/>
  <c r="D24" i="4"/>
  <c r="D23" i="4"/>
  <c r="D22" i="4"/>
  <c r="D19" i="4"/>
  <c r="D11" i="4"/>
  <c r="B27" i="3"/>
  <c r="B20" i="3"/>
  <c r="B14" i="3"/>
  <c r="B32" i="3" s="1"/>
  <c r="D27" i="3"/>
  <c r="D20" i="3"/>
  <c r="D14" i="3"/>
  <c r="D32" i="3" s="1"/>
  <c r="B21" i="1"/>
  <c r="B13" i="1"/>
  <c r="B12" i="2"/>
  <c r="B9" i="2"/>
  <c r="D12" i="2"/>
  <c r="D9" i="2"/>
  <c r="F9" i="9"/>
  <c r="D9" i="7"/>
  <c r="F32" i="6"/>
  <c r="F19" i="6"/>
  <c r="F22" i="6" s="1"/>
  <c r="F9" i="6"/>
  <c r="F12" i="5"/>
  <c r="F21" i="5" s="1"/>
  <c r="F25" i="4"/>
  <c r="F24" i="4"/>
  <c r="F23" i="4"/>
  <c r="F22" i="4"/>
  <c r="F19" i="4"/>
  <c r="F11" i="4"/>
  <c r="X26" i="3"/>
  <c r="V26" i="3"/>
  <c r="T26" i="3"/>
  <c r="R26" i="3"/>
  <c r="P26" i="3"/>
  <c r="N26" i="3"/>
  <c r="L26" i="3"/>
  <c r="J26" i="3"/>
  <c r="H26" i="3"/>
  <c r="F27" i="3"/>
  <c r="F20" i="3"/>
  <c r="F14" i="3"/>
  <c r="F32" i="3" s="1"/>
  <c r="D21" i="1"/>
  <c r="D13" i="1"/>
  <c r="F12" i="2"/>
  <c r="F9" i="2"/>
  <c r="J9" i="9"/>
  <c r="F9" i="7"/>
  <c r="P20" i="6"/>
  <c r="N20" i="6"/>
  <c r="J32" i="6"/>
  <c r="J19" i="6"/>
  <c r="J22" i="6" s="1"/>
  <c r="J9" i="6"/>
  <c r="J12" i="5"/>
  <c r="J21" i="5" s="1"/>
  <c r="J25" i="4"/>
  <c r="J24" i="4"/>
  <c r="J23" i="4"/>
  <c r="J22" i="4"/>
  <c r="J19" i="4"/>
  <c r="J11" i="4"/>
  <c r="B23" i="6" l="1"/>
  <c r="B26" i="6" s="1"/>
  <c r="B26" i="4"/>
  <c r="B29" i="3"/>
  <c r="B31" i="3" s="1"/>
  <c r="B13" i="2"/>
  <c r="B18" i="2" s="1"/>
  <c r="B21" i="2" s="1"/>
  <c r="B23" i="2" s="1"/>
  <c r="B25" i="2" s="1"/>
  <c r="D23" i="6"/>
  <c r="D26" i="6" s="1"/>
  <c r="D26" i="4"/>
  <c r="D29" i="3"/>
  <c r="D31" i="3" s="1"/>
  <c r="D13" i="2"/>
  <c r="D18" i="2" s="1"/>
  <c r="D21" i="2" s="1"/>
  <c r="D23" i="2" s="1"/>
  <c r="D25" i="2" s="1"/>
  <c r="F23" i="6"/>
  <c r="F26" i="6" s="1"/>
  <c r="F26" i="4"/>
  <c r="F29" i="3"/>
  <c r="F31" i="3" s="1"/>
  <c r="F13" i="2"/>
  <c r="F18" i="2" s="1"/>
  <c r="F21" i="2" s="1"/>
  <c r="F23" i="2" s="1"/>
  <c r="F25" i="2" s="1"/>
  <c r="J23" i="6"/>
  <c r="J26" i="6" s="1"/>
  <c r="J26" i="4"/>
  <c r="J27" i="3"/>
  <c r="J20" i="3"/>
  <c r="J14" i="3"/>
  <c r="J32" i="3" s="1"/>
  <c r="F21" i="1"/>
  <c r="F13" i="1"/>
  <c r="J12" i="2"/>
  <c r="J9" i="2"/>
  <c r="L9" i="9"/>
  <c r="H9" i="7"/>
  <c r="L32" i="6"/>
  <c r="L19" i="6"/>
  <c r="L9" i="6"/>
  <c r="L12" i="5"/>
  <c r="L21" i="5" s="1"/>
  <c r="L25" i="4"/>
  <c r="L24" i="4"/>
  <c r="L23" i="4"/>
  <c r="L22" i="4"/>
  <c r="L19" i="4"/>
  <c r="L11" i="4"/>
  <c r="H27" i="3"/>
  <c r="H20" i="3"/>
  <c r="H14" i="3"/>
  <c r="H32" i="3" s="1"/>
  <c r="H21" i="1"/>
  <c r="H13" i="1"/>
  <c r="L12" i="2"/>
  <c r="L9" i="2"/>
  <c r="J29" i="3" l="1"/>
  <c r="J31" i="3" s="1"/>
  <c r="J13" i="2"/>
  <c r="J18" i="2" s="1"/>
  <c r="J21" i="2" s="1"/>
  <c r="J23" i="2" s="1"/>
  <c r="J25" i="2" s="1"/>
  <c r="L13" i="2"/>
  <c r="L18" i="2" s="1"/>
  <c r="L21" i="2" s="1"/>
  <c r="L23" i="2" s="1"/>
  <c r="L25" i="2" s="1"/>
  <c r="L22" i="6"/>
  <c r="L23" i="6" s="1"/>
  <c r="L26" i="6" s="1"/>
  <c r="L26" i="4"/>
  <c r="H29" i="3"/>
  <c r="H31" i="3" s="1"/>
  <c r="H9" i="9"/>
  <c r="N9" i="9"/>
  <c r="J9" i="7"/>
  <c r="H32" i="6"/>
  <c r="H19" i="6"/>
  <c r="H22" i="6" s="1"/>
  <c r="H9" i="6"/>
  <c r="N32" i="6"/>
  <c r="N19" i="6"/>
  <c r="N22" i="6" s="1"/>
  <c r="N9" i="6"/>
  <c r="H12" i="5"/>
  <c r="H21" i="5" s="1"/>
  <c r="N12" i="5"/>
  <c r="N21" i="5" s="1"/>
  <c r="H25" i="4"/>
  <c r="H24" i="4"/>
  <c r="H23" i="4"/>
  <c r="H22" i="4"/>
  <c r="H19" i="4"/>
  <c r="H11" i="4"/>
  <c r="N25" i="4"/>
  <c r="N24" i="4"/>
  <c r="N23" i="4"/>
  <c r="N22" i="4"/>
  <c r="N19" i="4"/>
  <c r="N11" i="4"/>
  <c r="T13" i="3"/>
  <c r="V13" i="3"/>
  <c r="X13" i="3"/>
  <c r="L27" i="3"/>
  <c r="L20" i="3"/>
  <c r="L14" i="3"/>
  <c r="L32" i="3" s="1"/>
  <c r="N27" i="3"/>
  <c r="N20" i="3"/>
  <c r="N14" i="3"/>
  <c r="N32" i="3" s="1"/>
  <c r="J21" i="1"/>
  <c r="J13" i="1"/>
  <c r="T14" i="2"/>
  <c r="N23" i="6" l="1"/>
  <c r="N26" i="6" s="1"/>
  <c r="H23" i="6"/>
  <c r="H26" i="6" s="1"/>
  <c r="N26" i="4"/>
  <c r="H26" i="4"/>
  <c r="N29" i="3"/>
  <c r="N31" i="3" s="1"/>
  <c r="L29" i="3"/>
  <c r="L31" i="3" s="1"/>
  <c r="V14" i="2"/>
  <c r="X14" i="2"/>
  <c r="H12" i="2"/>
  <c r="H9" i="2"/>
  <c r="N12" i="2"/>
  <c r="N9" i="2"/>
  <c r="P9" i="9"/>
  <c r="L9" i="7"/>
  <c r="P32" i="6"/>
  <c r="P19" i="6"/>
  <c r="P22" i="6" s="1"/>
  <c r="P9" i="6"/>
  <c r="P12" i="5"/>
  <c r="P21" i="5" s="1"/>
  <c r="P25" i="4"/>
  <c r="P24" i="4"/>
  <c r="P23" i="4"/>
  <c r="P22" i="4"/>
  <c r="P19" i="4"/>
  <c r="P11" i="4"/>
  <c r="P27" i="3"/>
  <c r="P20" i="3"/>
  <c r="P14" i="3"/>
  <c r="P32" i="3" s="1"/>
  <c r="L21" i="1"/>
  <c r="L13" i="1"/>
  <c r="P12" i="2"/>
  <c r="P9" i="2"/>
  <c r="N13" i="2" l="1"/>
  <c r="N18" i="2" s="1"/>
  <c r="N21" i="2" s="1"/>
  <c r="N23" i="2" s="1"/>
  <c r="N25" i="2" s="1"/>
  <c r="H13" i="2"/>
  <c r="H18" i="2" s="1"/>
  <c r="H21" i="2" s="1"/>
  <c r="H23" i="2" s="1"/>
  <c r="H25" i="2" s="1"/>
  <c r="P23" i="6"/>
  <c r="P26" i="6" s="1"/>
  <c r="P26" i="4"/>
  <c r="P29" i="3"/>
  <c r="P31" i="3" s="1"/>
  <c r="P13" i="2"/>
  <c r="P18" i="2" s="1"/>
  <c r="P21" i="2" s="1"/>
  <c r="P23" i="2" s="1"/>
  <c r="P25" i="2" s="1"/>
  <c r="R9" i="9" l="1"/>
  <c r="N9" i="7"/>
  <c r="R32" i="6"/>
  <c r="R19" i="6"/>
  <c r="R22" i="6" s="1"/>
  <c r="R9" i="6"/>
  <c r="R12" i="5"/>
  <c r="R21" i="5" s="1"/>
  <c r="R25" i="4"/>
  <c r="R24" i="4"/>
  <c r="R23" i="4"/>
  <c r="R22" i="4"/>
  <c r="R19" i="4"/>
  <c r="R11" i="4"/>
  <c r="R27" i="3"/>
  <c r="R20" i="3"/>
  <c r="R14" i="3"/>
  <c r="R32" i="3" s="1"/>
  <c r="N21" i="1"/>
  <c r="N13" i="1"/>
  <c r="R12" i="2"/>
  <c r="R9" i="2"/>
  <c r="T19" i="6"/>
  <c r="T22" i="6" s="1"/>
  <c r="V19" i="6"/>
  <c r="V22" i="6" s="1"/>
  <c r="X19" i="6"/>
  <c r="X22" i="6" s="1"/>
  <c r="X25" i="4"/>
  <c r="X24" i="4"/>
  <c r="X23" i="4"/>
  <c r="X22" i="4"/>
  <c r="X9" i="6"/>
  <c r="V9" i="6"/>
  <c r="T9" i="6"/>
  <c r="V25" i="4"/>
  <c r="V24" i="4"/>
  <c r="V23" i="4"/>
  <c r="V22" i="4"/>
  <c r="T25" i="4"/>
  <c r="T24" i="4"/>
  <c r="T23" i="4"/>
  <c r="T22" i="4"/>
  <c r="R23" i="6" l="1"/>
  <c r="R26" i="6" s="1"/>
  <c r="R26" i="4"/>
  <c r="R13" i="2"/>
  <c r="R18" i="2" s="1"/>
  <c r="R21" i="2" s="1"/>
  <c r="R23" i="2" s="1"/>
  <c r="R25" i="2" s="1"/>
  <c r="R29" i="3"/>
  <c r="R31" i="3" s="1"/>
  <c r="X20" i="3"/>
  <c r="V20" i="3"/>
  <c r="T20" i="3"/>
  <c r="X9" i="9"/>
  <c r="V9" i="9"/>
  <c r="T9" i="9"/>
  <c r="T9" i="7"/>
  <c r="R9" i="7"/>
  <c r="P9" i="7"/>
  <c r="X32" i="6"/>
  <c r="V32" i="6"/>
  <c r="T32" i="6"/>
  <c r="X12" i="5"/>
  <c r="X21" i="5" s="1"/>
  <c r="V12" i="5"/>
  <c r="V21" i="5" s="1"/>
  <c r="T12" i="5"/>
  <c r="T21" i="5" s="1"/>
  <c r="X19" i="4"/>
  <c r="X11" i="4"/>
  <c r="V19" i="4"/>
  <c r="V11" i="4"/>
  <c r="T19" i="4"/>
  <c r="T11" i="4"/>
  <c r="X27" i="3"/>
  <c r="X14" i="3"/>
  <c r="X32" i="3" s="1"/>
  <c r="V27" i="3"/>
  <c r="V14" i="3"/>
  <c r="V32" i="3" s="1"/>
  <c r="T27" i="3"/>
  <c r="T14" i="3"/>
  <c r="T32" i="3" s="1"/>
  <c r="T21" i="1"/>
  <c r="T13" i="1"/>
  <c r="R21" i="1"/>
  <c r="R13" i="1"/>
  <c r="P21" i="1"/>
  <c r="P13" i="1"/>
  <c r="X12" i="2"/>
  <c r="X9" i="2"/>
  <c r="V12" i="2"/>
  <c r="V9" i="2"/>
  <c r="T12" i="2"/>
  <c r="T9" i="2"/>
  <c r="V26" i="4" l="1"/>
  <c r="T26" i="4"/>
  <c r="X26" i="4"/>
  <c r="X13" i="2"/>
  <c r="X18" i="2" s="1"/>
  <c r="X21" i="2" s="1"/>
  <c r="X23" i="2" s="1"/>
  <c r="X25" i="2" s="1"/>
  <c r="X23" i="6"/>
  <c r="X26" i="6" s="1"/>
  <c r="V23" i="6"/>
  <c r="V26" i="6" s="1"/>
  <c r="T23" i="6"/>
  <c r="T26" i="6" s="1"/>
  <c r="V13" i="2"/>
  <c r="V18" i="2" s="1"/>
  <c r="V21" i="2" s="1"/>
  <c r="V23" i="2" s="1"/>
  <c r="V25" i="2" s="1"/>
  <c r="X29" i="3"/>
  <c r="X31" i="3" s="1"/>
  <c r="T13" i="2"/>
  <c r="T18" i="2" s="1"/>
  <c r="T21" i="2" s="1"/>
  <c r="T23" i="2" s="1"/>
  <c r="T25" i="2" s="1"/>
  <c r="T29" i="3"/>
  <c r="T31" i="3" s="1"/>
  <c r="V29" i="3"/>
  <c r="V31" i="3" s="1"/>
</calcChain>
</file>

<file path=xl/sharedStrings.xml><?xml version="1.0" encoding="utf-8"?>
<sst xmlns="http://schemas.openxmlformats.org/spreadsheetml/2006/main" count="268" uniqueCount="143">
  <si>
    <t>Product revenue</t>
  </si>
  <si>
    <t>Service revenue</t>
  </si>
  <si>
    <t>Total revenue</t>
  </si>
  <si>
    <t>Cost of products</t>
  </si>
  <si>
    <t>Cost of services</t>
  </si>
  <si>
    <t>Total cost of revenue</t>
  </si>
  <si>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</si>
  <si>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</si>
  <si>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</si>
  <si>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</si>
  <si>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</si>
  <si>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</si>
  <si>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</si>
  <si>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Capital expenditures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</si>
  <si>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</si>
  <si>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</si>
  <si>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</si>
  <si>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</si>
  <si>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</si>
  <si>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</si>
  <si>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</si>
  <si>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</si>
  <si>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</si>
  <si>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</si>
  <si>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</si>
  <si>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</si>
  <si>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</si>
  <si>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</si>
  <si>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</si>
  <si>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</si>
  <si>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</si>
  <si>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</si>
  <si>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</si>
  <si>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Prepaid product discount payments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</si>
  <si>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</si>
  <si>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</si>
  <si>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</si>
  <si>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</si>
  <si>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</si>
  <si>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</si>
  <si>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</si>
  <si>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Net change in customer funds obligations</t>
  </si>
  <si>
    <t>Share repurchases</t>
  </si>
  <si>
    <t>Current portion of long-term debt</t>
  </si>
  <si>
    <t>Other current liabilities</t>
  </si>
  <si>
    <t>Total financing activities</t>
  </si>
  <si>
    <t>Effect of exchange rate change on cash, cash equivalents, restricted cash and restricted cash equivalents</t>
  </si>
  <si>
    <t>Net change in cash, cash equivalents, restricted cash and restricted cash equivalents</t>
  </si>
  <si>
    <t>Cash, cash equivalents, restricted cash and restricted cash equivalents, end of period</t>
  </si>
  <si>
    <t>Free cash flow</t>
  </si>
  <si>
    <t>SEGMENT RESULTS</t>
  </si>
  <si>
    <t>(unaudited / dollars and shares in millions)</t>
  </si>
  <si>
    <t>Revenue:</t>
  </si>
  <si>
    <t>Payments</t>
  </si>
  <si>
    <t>Promotional Solutions</t>
  </si>
  <si>
    <t>Checks</t>
  </si>
  <si>
    <t>Total</t>
  </si>
  <si>
    <t>Adjusted EBITDA:</t>
  </si>
  <si>
    <t>Corporate</t>
  </si>
  <si>
    <t>Adjusted EBITDA Margin:</t>
  </si>
  <si>
    <t>DELUXE CORPORATION</t>
  </si>
  <si>
    <t>CONSOLIDATED CONDENSED STATEMENTS OF INCOME (LOSS)</t>
  </si>
  <si>
    <t>CONSOLIDATED CONDENSED BALANCE SHEETS</t>
  </si>
  <si>
    <t>(unaudited / dollars in millions)</t>
  </si>
  <si>
    <t>FY 2020</t>
  </si>
  <si>
    <t>FY 2019</t>
  </si>
  <si>
    <t>FY 2018</t>
  </si>
  <si>
    <t>Dec. 31, 2020</t>
  </si>
  <si>
    <t>Dec. 31, 2019</t>
  </si>
  <si>
    <t>Dec. 31, 2018</t>
  </si>
  <si>
    <t>CONSOLIDATED CONDENSED STATEMENTS OF CASH FLOWS</t>
  </si>
  <si>
    <t>RECONCILIATION OF GAAP TO NON-GAAP MEASURES</t>
  </si>
  <si>
    <t>Net income (loss)</t>
  </si>
  <si>
    <t>Restructuring, integration and other costs</t>
  </si>
  <si>
    <t>CEO transition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</si>
  <si>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</si>
  <si>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</si>
  <si>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</si>
  <si>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</si>
  <si>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</si>
  <si>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</si>
  <si>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</si>
  <si>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Adjusted weighted-average dilutive shares</t>
  </si>
  <si>
    <t>GAAP Diluted EPS</t>
  </si>
  <si>
    <t>Adjusted Diluted EPS</t>
  </si>
  <si>
    <t>NET DEBT</t>
  </si>
  <si>
    <t>Total debt</t>
  </si>
  <si>
    <t>FREE CASH FLOW</t>
  </si>
  <si>
    <t>Net change in debt, net of debt issuance costs</t>
  </si>
  <si>
    <t>Operating income (loss)</t>
  </si>
  <si>
    <t>Income (loss) before income taxes</t>
  </si>
  <si>
    <t>Income tax (provision) benefit</t>
  </si>
  <si>
    <t>Diluted earnings (loss) per share</t>
  </si>
  <si>
    <t>Income tax provision (benefit)</t>
  </si>
  <si>
    <t>Non-controlling interest</t>
  </si>
  <si>
    <t>Net income (loss) attributable to Deluxe</t>
  </si>
  <si>
    <t>Certain legal-related expense (benefit)</t>
  </si>
  <si>
    <t>Loss on debt retirement</t>
  </si>
  <si>
    <t>Impact of federal tax reform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</si>
  <si>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</si>
  <si>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</si>
  <si>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</si>
  <si>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</si>
  <si>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</si>
  <si>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</si>
  <si>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</si>
  <si>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</si>
  <si>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</si>
  <si>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</si>
  <si>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</si>
  <si>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</si>
  <si>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</si>
  <si>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</si>
  <si>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EBITDA, ADJUSTED EBITDA AND ADJUSTED EBITDA MARGIN</t>
  </si>
  <si>
    <t>Adjusted EBITDA as a percentage of total revenue</t>
  </si>
  <si>
    <t>(Adjusted EBITDA margin)</t>
  </si>
  <si>
    <t>EBITDA*</t>
  </si>
  <si>
    <t>Cash, cash equivalents, restricted cash and restricted cash equivalents, beginning of period</t>
  </si>
  <si>
    <t>Q1 2022</t>
  </si>
  <si>
    <t>March 31, 2022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</si>
  <si>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</si>
  <si>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</si>
  <si>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</si>
  <si>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Q2 2022</t>
  </si>
  <si>
    <t>Note: Quarterly amounts may not sum to annual or year-to-date amounts due to immaterial rounding differences.</t>
  </si>
  <si>
    <t>June 30, 2022</t>
  </si>
  <si>
    <t>Proceeds from sale of businesses and facilities</t>
  </si>
  <si>
    <t>(Gain) loss on sale of assets</t>
  </si>
  <si>
    <t>Gain (loss) on sale of assets</t>
  </si>
  <si>
    <t>Q3 2022</t>
  </si>
  <si>
    <t>Sept. 30, 2022</t>
  </si>
  <si>
    <t>(Gain) loss on debt retirement</t>
  </si>
  <si>
    <t>FY 2022</t>
  </si>
  <si>
    <t>Q4 2022</t>
  </si>
  <si>
    <t>Dec. 31, 2022</t>
  </si>
  <si>
    <t>Data Solutions</t>
  </si>
  <si>
    <t>Q1 2023</t>
  </si>
  <si>
    <t>March 31, 2023</t>
  </si>
  <si>
    <t>The segment information reported here was calculated utilizing the methodology outlined in the Notes to Consolidated Financial Statements included in the company's Form 10-K for the year ended December 31, 2022.</t>
  </si>
  <si>
    <t>Q2 2023</t>
  </si>
  <si>
    <t>JUNE YTD 2023</t>
  </si>
  <si>
    <t>June 30, 2023</t>
  </si>
  <si>
    <t>Net cash provided (used) by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</si>
</sst>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7" fontId="1" fillId="0" borderId="2" xfId="1" applyNumberFormat="1" applyFont="1" applyBorder="1"/>
    <xf numFmtId="164" fontId="1" fillId="0" borderId="2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0" fontId="2" fillId="0" borderId="0" xfId="0" quotePrefix="1" applyFont="1" applyAlignment="1">
      <alignment horizontal="center"/>
    </xf>
    <xf numFmtId="164" fontId="2" fillId="0" borderId="0" xfId="1" applyNumberFormat="1" applyFont="1" applyBorder="1"/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23</xdr:col>
      <xdr:colOff>962025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0"/>
          <a:ext cx="11430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19</xdr:col>
      <xdr:colOff>914400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24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24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24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24</xdr:col>
      <xdr:colOff>19050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933450</xdr:colOff>
      <xdr:row>0</xdr:row>
      <xdr:rowOff>0</xdr:rowOff>
    </xdr:from>
    <xdr:to>
      <xdr:col>19</xdr:col>
      <xdr:colOff>904875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24</xdr:col>
      <xdr:colOff>9525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X36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1796875" customWidth="1"/>
    <col min="21" max="21" width="2.7265625" customWidth="1"/>
    <col min="22" max="22" width="14.1796875" customWidth="1"/>
    <col min="23" max="23" width="2.7265625" customWidth="1"/>
    <col min="24" max="24" width="14.7265625" customWidth="1"/>
  </cols>
  <sheetData>
    <row r="1" spans="1:24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ht="15" x14ac:dyDescent="0.3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4" x14ac:dyDescent="0.25">
      <c r="A3" s="3" t="s">
        <v>100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4" ht="14" x14ac:dyDescent="0.3">
      <c r="A5" s="20"/>
      <c r="B5" s="21" t="s">
        <v>140</v>
      </c>
      <c r="C5" s="20"/>
      <c r="D5" s="21" t="s">
        <v>139</v>
      </c>
      <c r="E5" s="20"/>
      <c r="F5" s="21" t="s">
        <v>136</v>
      </c>
      <c r="G5" s="20"/>
      <c r="H5" s="21" t="s">
        <v>132</v>
      </c>
      <c r="I5" s="20"/>
      <c r="J5" s="21" t="s">
        <v>133</v>
      </c>
      <c r="K5" s="20"/>
      <c r="L5" s="21" t="s">
        <v>129</v>
      </c>
      <c r="M5" s="20"/>
      <c r="N5" s="21" t="s">
        <v>123</v>
      </c>
      <c r="O5" s="20"/>
      <c r="P5" s="21" t="s">
        <v>118</v>
      </c>
      <c r="Q5" s="20"/>
      <c r="R5" s="21" t="s">
        <v>106</v>
      </c>
      <c r="S5" s="20"/>
      <c r="T5" s="21" t="s">
        <v>64</v>
      </c>
      <c r="V5" s="21" t="s">
        <v>65</v>
      </c>
      <c r="X5" s="21" t="s">
        <v>66</v>
      </c>
    </row>
    <row r="7" spans="1:24" x14ac:dyDescent="0.25">
      <c r="A7" s="1" t="s">
        <v>0</v>
      </c>
      <c r="B7" s="11">
        <v>634.1</v>
      </c>
      <c r="C7" s="1"/>
      <c r="D7" s="11">
        <v>323.8</v>
      </c>
      <c r="E7" s="1"/>
      <c r="F7" s="11">
        <v>310.3</v>
      </c>
      <c r="G7" s="1"/>
      <c r="H7" s="11">
        <v>1286.2</v>
      </c>
      <c r="I7" s="11"/>
      <c r="J7" s="11">
        <v>329.5</v>
      </c>
      <c r="K7" s="1"/>
      <c r="L7" s="11">
        <v>317.2</v>
      </c>
      <c r="M7" s="1"/>
      <c r="N7" s="11">
        <v>322.2</v>
      </c>
      <c r="O7" s="1"/>
      <c r="P7" s="11">
        <v>317.3</v>
      </c>
      <c r="Q7" s="1"/>
      <c r="R7" s="11">
        <v>1244.5</v>
      </c>
      <c r="S7" s="11"/>
      <c r="T7" s="27">
        <v>1230.7</v>
      </c>
      <c r="V7" s="11">
        <v>1409.1</v>
      </c>
      <c r="X7" s="11">
        <v>1451.8</v>
      </c>
    </row>
    <row r="8" spans="1:24" x14ac:dyDescent="0.25">
      <c r="A8" s="1" t="s">
        <v>1</v>
      </c>
      <c r="B8" s="9">
        <v>483</v>
      </c>
      <c r="C8" s="1"/>
      <c r="D8" s="9">
        <v>247.9</v>
      </c>
      <c r="E8" s="1"/>
      <c r="F8" s="9">
        <v>235.1</v>
      </c>
      <c r="G8" s="1"/>
      <c r="H8" s="9">
        <v>951.8</v>
      </c>
      <c r="I8" s="1"/>
      <c r="J8" s="9">
        <v>234.5</v>
      </c>
      <c r="K8" s="1"/>
      <c r="L8" s="9">
        <v>237.8</v>
      </c>
      <c r="M8" s="1"/>
      <c r="N8" s="9">
        <v>240.8</v>
      </c>
      <c r="O8" s="1"/>
      <c r="P8" s="9">
        <v>238.7</v>
      </c>
      <c r="Q8" s="1"/>
      <c r="R8" s="9">
        <v>777.7</v>
      </c>
      <c r="S8" s="9"/>
      <c r="T8" s="26">
        <v>560.1</v>
      </c>
      <c r="V8" s="9">
        <v>599.6</v>
      </c>
      <c r="X8" s="9">
        <v>546.20000000000005</v>
      </c>
    </row>
    <row r="9" spans="1:24" x14ac:dyDescent="0.25">
      <c r="A9" s="6" t="s">
        <v>2</v>
      </c>
      <c r="B9" s="37">
        <f>SUM(B7:B8)</f>
        <v>1117.0999999999999</v>
      </c>
      <c r="C9" s="6"/>
      <c r="D9" s="37">
        <f>SUM(D7:D8)</f>
        <v>571.70000000000005</v>
      </c>
      <c r="E9" s="6"/>
      <c r="F9" s="37">
        <f>SUM(F7:F8)</f>
        <v>545.4</v>
      </c>
      <c r="G9" s="6"/>
      <c r="H9" s="37">
        <f>SUM(H7:H8)</f>
        <v>2238</v>
      </c>
      <c r="I9" s="6"/>
      <c r="J9" s="37">
        <f>SUM(J7:J8)</f>
        <v>564</v>
      </c>
      <c r="K9" s="6"/>
      <c r="L9" s="37">
        <f>SUM(L7:L8)</f>
        <v>555</v>
      </c>
      <c r="M9" s="6"/>
      <c r="N9" s="37">
        <f>SUM(N7:N8)</f>
        <v>563</v>
      </c>
      <c r="O9" s="6"/>
      <c r="P9" s="37">
        <f>SUM(P7:P8)</f>
        <v>556</v>
      </c>
      <c r="Q9" s="6"/>
      <c r="R9" s="37">
        <f>SUM(R7:R8)</f>
        <v>2022.2</v>
      </c>
      <c r="S9" s="48"/>
      <c r="T9" s="39">
        <f>SUM(T7:T8)</f>
        <v>1790.8000000000002</v>
      </c>
      <c r="V9" s="37">
        <f>SUM(V7:V8)</f>
        <v>2008.6999999999998</v>
      </c>
      <c r="X9" s="37">
        <f>SUM(X7:X8)</f>
        <v>1998</v>
      </c>
    </row>
    <row r="10" spans="1:24" x14ac:dyDescent="0.25">
      <c r="A10" s="1" t="s">
        <v>3</v>
      </c>
      <c r="B10" s="9">
        <v>-244</v>
      </c>
      <c r="C10" s="1"/>
      <c r="D10" s="9">
        <v>-125.5</v>
      </c>
      <c r="E10" s="1"/>
      <c r="F10" s="9">
        <v>-118.5</v>
      </c>
      <c r="G10" s="1"/>
      <c r="H10" s="9">
        <v>-470.2</v>
      </c>
      <c r="I10" s="1"/>
      <c r="J10" s="9">
        <v>-124.8</v>
      </c>
      <c r="K10" s="1"/>
      <c r="L10" s="9">
        <v>-113.6</v>
      </c>
      <c r="M10" s="1"/>
      <c r="N10" s="9">
        <v>-117.6</v>
      </c>
      <c r="O10" s="1"/>
      <c r="P10" s="9">
        <v>-114.4</v>
      </c>
      <c r="Q10" s="1"/>
      <c r="R10" s="9">
        <v>-450.9</v>
      </c>
      <c r="S10" s="9"/>
      <c r="T10" s="26">
        <v>-458.7</v>
      </c>
      <c r="V10" s="9">
        <v>-531.29999999999995</v>
      </c>
      <c r="X10" s="9">
        <v>-547.6</v>
      </c>
    </row>
    <row r="11" spans="1:24" x14ac:dyDescent="0.25">
      <c r="A11" s="1" t="s">
        <v>4</v>
      </c>
      <c r="B11" s="9">
        <v>-276.7</v>
      </c>
      <c r="C11" s="1"/>
      <c r="D11" s="9">
        <v>-144.5</v>
      </c>
      <c r="E11" s="1"/>
      <c r="F11" s="9">
        <v>-132.19999999999999</v>
      </c>
      <c r="G11" s="1"/>
      <c r="H11" s="9">
        <v>-561.9</v>
      </c>
      <c r="I11" s="1"/>
      <c r="J11" s="9">
        <v>-137.80000000000001</v>
      </c>
      <c r="K11" s="1"/>
      <c r="L11" s="9">
        <v>-142.6</v>
      </c>
      <c r="M11" s="1"/>
      <c r="N11" s="9">
        <v>-146.6</v>
      </c>
      <c r="O11" s="1"/>
      <c r="P11" s="9">
        <v>-134.80000000000001</v>
      </c>
      <c r="Q11" s="1"/>
      <c r="R11" s="9">
        <v>-433.4</v>
      </c>
      <c r="S11" s="9"/>
      <c r="T11" s="26">
        <v>-272.10000000000002</v>
      </c>
      <c r="V11" s="9">
        <v>-281.60000000000002</v>
      </c>
      <c r="X11" s="9">
        <v>-244.1</v>
      </c>
    </row>
    <row r="12" spans="1:24" x14ac:dyDescent="0.25">
      <c r="A12" s="6" t="s">
        <v>5</v>
      </c>
      <c r="B12" s="44">
        <f>SUM(B10:B11)</f>
        <v>-520.70000000000005</v>
      </c>
      <c r="C12" s="6"/>
      <c r="D12" s="44">
        <f>SUM(D10:D11)</f>
        <v>-270</v>
      </c>
      <c r="E12" s="6"/>
      <c r="F12" s="44">
        <f>SUM(F10:F11)</f>
        <v>-250.7</v>
      </c>
      <c r="G12" s="6"/>
      <c r="H12" s="44">
        <f>SUM(H10:H11)</f>
        <v>-1032.0999999999999</v>
      </c>
      <c r="I12" s="6"/>
      <c r="J12" s="44">
        <f>SUM(J10:J11)</f>
        <v>-262.60000000000002</v>
      </c>
      <c r="K12" s="6"/>
      <c r="L12" s="44">
        <f>SUM(L10:L11)</f>
        <v>-256.2</v>
      </c>
      <c r="M12" s="6"/>
      <c r="N12" s="44">
        <f>SUM(N10:N11)</f>
        <v>-264.2</v>
      </c>
      <c r="O12" s="6"/>
      <c r="P12" s="44">
        <f>SUM(P10:P11)</f>
        <v>-249.20000000000002</v>
      </c>
      <c r="Q12" s="6"/>
      <c r="R12" s="44">
        <f>SUM(R10:R11)</f>
        <v>-884.3</v>
      </c>
      <c r="S12" s="48"/>
      <c r="T12" s="43">
        <f>SUM(T10:T11)</f>
        <v>-730.8</v>
      </c>
      <c r="V12" s="44">
        <f>SUM(V10:V11)</f>
        <v>-812.9</v>
      </c>
      <c r="X12" s="44">
        <f>SUM(X10:X11)</f>
        <v>-791.7</v>
      </c>
    </row>
    <row r="13" spans="1:24" x14ac:dyDescent="0.25">
      <c r="A13" s="7" t="s">
        <v>6</v>
      </c>
      <c r="B13" s="38">
        <f>+B9+B12</f>
        <v>596.39999999999986</v>
      </c>
      <c r="C13" s="7"/>
      <c r="D13" s="38">
        <f>+D9+D12</f>
        <v>301.70000000000005</v>
      </c>
      <c r="E13" s="7"/>
      <c r="F13" s="38">
        <f>+F9+F12</f>
        <v>294.7</v>
      </c>
      <c r="G13" s="7"/>
      <c r="H13" s="38">
        <f>+H9+H12</f>
        <v>1205.9000000000001</v>
      </c>
      <c r="I13" s="7"/>
      <c r="J13" s="38">
        <f>+J9+J12</f>
        <v>301.39999999999998</v>
      </c>
      <c r="K13" s="7"/>
      <c r="L13" s="38">
        <f>+L9+L12</f>
        <v>298.8</v>
      </c>
      <c r="M13" s="7"/>
      <c r="N13" s="38">
        <f>+N9+N12</f>
        <v>298.8</v>
      </c>
      <c r="O13" s="7"/>
      <c r="P13" s="38">
        <f>+P9+P12</f>
        <v>306.79999999999995</v>
      </c>
      <c r="Q13" s="7"/>
      <c r="R13" s="38">
        <f>+R9+R12</f>
        <v>1137.9000000000001</v>
      </c>
      <c r="S13" s="49"/>
      <c r="T13" s="40">
        <f>+T9+T12</f>
        <v>1060.0000000000002</v>
      </c>
      <c r="V13" s="38">
        <f>+V9+V12</f>
        <v>1195.7999999999997</v>
      </c>
      <c r="X13" s="38">
        <f>+X9+X12</f>
        <v>1206.3</v>
      </c>
    </row>
    <row r="14" spans="1:24" x14ac:dyDescent="0.25">
      <c r="A14" s="1" t="s">
        <v>7</v>
      </c>
      <c r="B14" s="9">
        <v>-492.9</v>
      </c>
      <c r="C14" s="1"/>
      <c r="D14" s="9">
        <v>-245.3</v>
      </c>
      <c r="E14" s="1"/>
      <c r="F14" s="9">
        <v>-247.7</v>
      </c>
      <c r="G14" s="1"/>
      <c r="H14" s="9">
        <v>-993.3</v>
      </c>
      <c r="I14" s="1"/>
      <c r="J14" s="9">
        <v>-240.1</v>
      </c>
      <c r="K14" s="1"/>
      <c r="L14" s="9">
        <v>-243.8</v>
      </c>
      <c r="M14" s="1"/>
      <c r="N14" s="9">
        <v>-249.5</v>
      </c>
      <c r="O14" s="1"/>
      <c r="P14" s="9">
        <v>-259.7</v>
      </c>
      <c r="Q14" s="1"/>
      <c r="R14" s="9">
        <v>-941</v>
      </c>
      <c r="S14" s="9"/>
      <c r="T14" s="26">
        <f>-841.7+1.8</f>
        <v>-839.90000000000009</v>
      </c>
      <c r="V14" s="9">
        <f>-891.7+0.1</f>
        <v>-891.6</v>
      </c>
      <c r="X14" s="9">
        <f>-854.1-15.6</f>
        <v>-869.7</v>
      </c>
    </row>
    <row r="15" spans="1:24" x14ac:dyDescent="0.25">
      <c r="A15" s="1" t="s">
        <v>8</v>
      </c>
      <c r="B15" s="9">
        <v>-37.1</v>
      </c>
      <c r="C15" s="1"/>
      <c r="D15" s="9">
        <v>-24.2</v>
      </c>
      <c r="E15" s="1"/>
      <c r="F15" s="9">
        <v>-12.9</v>
      </c>
      <c r="G15" s="1"/>
      <c r="H15" s="9">
        <v>-62.5</v>
      </c>
      <c r="I15" s="1"/>
      <c r="J15" s="9">
        <v>-15.9</v>
      </c>
      <c r="K15" s="1"/>
      <c r="L15" s="9">
        <v>-15.2</v>
      </c>
      <c r="M15" s="1"/>
      <c r="N15" s="9">
        <v>-15.2</v>
      </c>
      <c r="O15" s="1"/>
      <c r="P15" s="9">
        <v>-16.2</v>
      </c>
      <c r="Q15" s="1"/>
      <c r="R15" s="9">
        <v>-54.7</v>
      </c>
      <c r="S15" s="9"/>
      <c r="T15" s="26">
        <v>-75.900000000000006</v>
      </c>
      <c r="V15" s="9">
        <v>-71.2</v>
      </c>
      <c r="X15" s="9">
        <v>-19.7</v>
      </c>
    </row>
    <row r="16" spans="1:24" x14ac:dyDescent="0.25">
      <c r="A16" s="8" t="s">
        <v>128</v>
      </c>
      <c r="B16" s="9">
        <v>21.9</v>
      </c>
      <c r="C16" s="8"/>
      <c r="D16" s="9">
        <v>21.9</v>
      </c>
      <c r="E16" s="8"/>
      <c r="F16" s="9">
        <v>0</v>
      </c>
      <c r="G16" s="8"/>
      <c r="H16" s="9">
        <v>19.3</v>
      </c>
      <c r="I16" s="1"/>
      <c r="J16" s="9">
        <v>0</v>
      </c>
      <c r="K16" s="1"/>
      <c r="L16" s="9">
        <v>1.8</v>
      </c>
      <c r="M16" s="1"/>
      <c r="N16" s="9">
        <v>17.5</v>
      </c>
      <c r="O16" s="1"/>
      <c r="P16" s="9">
        <v>0</v>
      </c>
      <c r="Q16" s="1"/>
      <c r="R16" s="9">
        <v>0</v>
      </c>
      <c r="S16" s="9"/>
      <c r="T16" s="9">
        <v>-1.8</v>
      </c>
      <c r="V16" s="9">
        <v>-0.1</v>
      </c>
      <c r="X16" s="9">
        <v>15.6</v>
      </c>
    </row>
    <row r="17" spans="1:24" x14ac:dyDescent="0.25">
      <c r="A17" s="1" t="s">
        <v>9</v>
      </c>
      <c r="B17" s="9">
        <v>0</v>
      </c>
      <c r="C17" s="1"/>
      <c r="D17" s="9">
        <v>0</v>
      </c>
      <c r="E17" s="1"/>
      <c r="F17" s="9">
        <v>0</v>
      </c>
      <c r="G17" s="1"/>
      <c r="H17" s="9">
        <v>0</v>
      </c>
      <c r="I17" s="1"/>
      <c r="J17" s="9">
        <v>0</v>
      </c>
      <c r="K17" s="1"/>
      <c r="L17" s="9">
        <v>0</v>
      </c>
      <c r="M17" s="1"/>
      <c r="N17" s="9">
        <v>0</v>
      </c>
      <c r="O17" s="1"/>
      <c r="P17" s="9">
        <v>0</v>
      </c>
      <c r="Q17" s="1"/>
      <c r="R17" s="9">
        <v>0</v>
      </c>
      <c r="S17" s="9"/>
      <c r="T17" s="26">
        <v>-101.7</v>
      </c>
      <c r="V17" s="9">
        <v>-421.1</v>
      </c>
      <c r="X17" s="9">
        <v>-101.3</v>
      </c>
    </row>
    <row r="18" spans="1:24" x14ac:dyDescent="0.25">
      <c r="A18" s="7" t="s">
        <v>89</v>
      </c>
      <c r="B18" s="37">
        <f>SUM(B13:B17)</f>
        <v>88.299999999999898</v>
      </c>
      <c r="C18" s="7"/>
      <c r="D18" s="37">
        <f>SUM(D13:D17)</f>
        <v>54.10000000000003</v>
      </c>
      <c r="E18" s="7"/>
      <c r="F18" s="37">
        <f>SUM(F13:F17)</f>
        <v>34.1</v>
      </c>
      <c r="G18" s="7"/>
      <c r="H18" s="37">
        <f>SUM(H13:H17)</f>
        <v>169.40000000000015</v>
      </c>
      <c r="I18" s="7"/>
      <c r="J18" s="37">
        <f>SUM(J13:J17)</f>
        <v>45.399999999999984</v>
      </c>
      <c r="K18" s="7"/>
      <c r="L18" s="37">
        <f>SUM(L13:L17)</f>
        <v>41.599999999999994</v>
      </c>
      <c r="M18" s="7"/>
      <c r="N18" s="37">
        <f>SUM(N13:N17)</f>
        <v>51.600000000000009</v>
      </c>
      <c r="O18" s="7"/>
      <c r="P18" s="37">
        <f>SUM(P13:P17)</f>
        <v>30.899999999999967</v>
      </c>
      <c r="Q18" s="7"/>
      <c r="R18" s="37">
        <f>SUM(R13:R17)</f>
        <v>142.2000000000001</v>
      </c>
      <c r="S18" s="49"/>
      <c r="T18" s="39">
        <f>SUM(T13:T17)</f>
        <v>40.700000000000117</v>
      </c>
      <c r="V18" s="37">
        <f>SUM(V13:V17)</f>
        <v>-188.2000000000003</v>
      </c>
      <c r="X18" s="37">
        <f>SUM(X13:X17)</f>
        <v>231.19999999999993</v>
      </c>
    </row>
    <row r="19" spans="1:24" x14ac:dyDescent="0.25">
      <c r="A19" s="1" t="s">
        <v>10</v>
      </c>
      <c r="B19" s="9">
        <v>-61.9</v>
      </c>
      <c r="C19" s="1"/>
      <c r="D19" s="9">
        <v>-31.9</v>
      </c>
      <c r="E19" s="1"/>
      <c r="F19" s="9">
        <v>-30</v>
      </c>
      <c r="G19" s="1"/>
      <c r="H19" s="9">
        <v>-94.4</v>
      </c>
      <c r="I19" s="1"/>
      <c r="J19" s="9">
        <v>-29</v>
      </c>
      <c r="K19" s="1"/>
      <c r="L19" s="9">
        <v>-23.8</v>
      </c>
      <c r="M19" s="1"/>
      <c r="N19" s="9">
        <v>-21.4</v>
      </c>
      <c r="O19" s="1"/>
      <c r="P19" s="9">
        <v>-20.3</v>
      </c>
      <c r="Q19" s="1"/>
      <c r="R19" s="9">
        <v>-55.6</v>
      </c>
      <c r="S19" s="9"/>
      <c r="T19" s="26">
        <v>-23.1</v>
      </c>
      <c r="V19" s="9">
        <v>-34.700000000000003</v>
      </c>
      <c r="X19" s="9">
        <v>-27.1</v>
      </c>
    </row>
    <row r="20" spans="1:24" x14ac:dyDescent="0.25">
      <c r="A20" s="1" t="s">
        <v>11</v>
      </c>
      <c r="B20" s="9">
        <v>3.2</v>
      </c>
      <c r="C20" s="1"/>
      <c r="D20" s="9">
        <v>0.8</v>
      </c>
      <c r="E20" s="1"/>
      <c r="F20" s="9">
        <v>2.4</v>
      </c>
      <c r="G20" s="1"/>
      <c r="H20" s="9">
        <v>9.4</v>
      </c>
      <c r="I20" s="1"/>
      <c r="J20" s="9">
        <v>1.9</v>
      </c>
      <c r="K20" s="1"/>
      <c r="L20" s="9">
        <v>3.1</v>
      </c>
      <c r="M20" s="1"/>
      <c r="N20" s="9">
        <v>2.4</v>
      </c>
      <c r="O20" s="1"/>
      <c r="P20" s="9">
        <v>2</v>
      </c>
      <c r="Q20" s="1"/>
      <c r="R20" s="9">
        <v>7.2</v>
      </c>
      <c r="S20" s="9"/>
      <c r="T20" s="26">
        <v>9.1999999999999993</v>
      </c>
      <c r="V20" s="9">
        <v>7.2</v>
      </c>
      <c r="X20" s="9">
        <v>8.5</v>
      </c>
    </row>
    <row r="21" spans="1:24" x14ac:dyDescent="0.25">
      <c r="A21" s="7" t="s">
        <v>90</v>
      </c>
      <c r="B21" s="37">
        <f>SUM(B18:B20)</f>
        <v>29.599999999999898</v>
      </c>
      <c r="C21" s="7"/>
      <c r="D21" s="37">
        <f>SUM(D18:D20)</f>
        <v>23.000000000000032</v>
      </c>
      <c r="E21" s="7"/>
      <c r="F21" s="37">
        <f>SUM(F18:F20)</f>
        <v>6.5000000000000018</v>
      </c>
      <c r="G21" s="7"/>
      <c r="H21" s="37">
        <f>SUM(H18:H20)</f>
        <v>84.400000000000148</v>
      </c>
      <c r="I21" s="7"/>
      <c r="J21" s="37">
        <f>SUM(J18:J20)</f>
        <v>18.299999999999983</v>
      </c>
      <c r="K21" s="7"/>
      <c r="L21" s="37">
        <f>SUM(L18:L20)</f>
        <v>20.899999999999995</v>
      </c>
      <c r="M21" s="7"/>
      <c r="N21" s="37">
        <f>SUM(N18:N20)</f>
        <v>32.600000000000009</v>
      </c>
      <c r="O21" s="7"/>
      <c r="P21" s="37">
        <f>SUM(P18:P20)</f>
        <v>12.599999999999966</v>
      </c>
      <c r="Q21" s="7"/>
      <c r="R21" s="37">
        <f>SUM(R18:R20)</f>
        <v>93.800000000000111</v>
      </c>
      <c r="S21" s="49"/>
      <c r="T21" s="39">
        <f>SUM(T18:T20)</f>
        <v>26.800000000000114</v>
      </c>
      <c r="V21" s="37">
        <f>SUM(V18:V20)</f>
        <v>-215.70000000000033</v>
      </c>
      <c r="X21" s="37">
        <f>SUM(X18:X20)</f>
        <v>212.59999999999994</v>
      </c>
    </row>
    <row r="22" spans="1:24" x14ac:dyDescent="0.25">
      <c r="A22" s="1" t="s">
        <v>91</v>
      </c>
      <c r="B22" s="9">
        <v>-10.4</v>
      </c>
      <c r="C22" s="1"/>
      <c r="D22" s="9">
        <v>-6.6</v>
      </c>
      <c r="E22" s="1"/>
      <c r="F22" s="9">
        <v>-3.7</v>
      </c>
      <c r="G22" s="1"/>
      <c r="H22" s="9">
        <v>-18.899999999999999</v>
      </c>
      <c r="I22" s="1"/>
      <c r="J22" s="9">
        <v>0.7</v>
      </c>
      <c r="K22" s="1"/>
      <c r="L22" s="9">
        <v>-6.2</v>
      </c>
      <c r="M22" s="1"/>
      <c r="N22" s="9">
        <v>-10.5</v>
      </c>
      <c r="O22" s="1"/>
      <c r="P22" s="9">
        <v>-2.9</v>
      </c>
      <c r="Q22" s="1"/>
      <c r="R22" s="9">
        <v>-31</v>
      </c>
      <c r="S22" s="9"/>
      <c r="T22" s="26">
        <v>-21.5</v>
      </c>
      <c r="V22" s="9">
        <v>-8.1</v>
      </c>
      <c r="X22" s="9">
        <v>-63</v>
      </c>
    </row>
    <row r="23" spans="1:24" x14ac:dyDescent="0.25">
      <c r="A23" s="7" t="s">
        <v>72</v>
      </c>
      <c r="B23" s="37">
        <f>SUM(B21:B22)</f>
        <v>19.199999999999896</v>
      </c>
      <c r="C23" s="7"/>
      <c r="D23" s="37">
        <f>SUM(D21:D22)</f>
        <v>16.400000000000034</v>
      </c>
      <c r="E23" s="7"/>
      <c r="F23" s="37">
        <f>SUM(F21:F22)</f>
        <v>2.8000000000000016</v>
      </c>
      <c r="G23" s="7"/>
      <c r="H23" s="37">
        <f>SUM(H21:H22)</f>
        <v>65.500000000000142</v>
      </c>
      <c r="I23" s="7"/>
      <c r="J23" s="37">
        <f>SUM(J21:J22)</f>
        <v>18.999999999999982</v>
      </c>
      <c r="K23" s="7"/>
      <c r="L23" s="37">
        <f>SUM(L21:L22)</f>
        <v>14.699999999999996</v>
      </c>
      <c r="M23" s="7"/>
      <c r="N23" s="37">
        <f>SUM(N21:N22)</f>
        <v>22.100000000000009</v>
      </c>
      <c r="O23" s="7"/>
      <c r="P23" s="37">
        <f>SUM(P21:P22)</f>
        <v>9.6999999999999655</v>
      </c>
      <c r="Q23" s="7"/>
      <c r="R23" s="37">
        <f>SUM(R21:R22)</f>
        <v>62.800000000000111</v>
      </c>
      <c r="S23" s="49"/>
      <c r="T23" s="39">
        <f>SUM(T21:T22)</f>
        <v>5.3000000000001144</v>
      </c>
      <c r="U23" s="26"/>
      <c r="V23" s="39">
        <f>SUM(V21:V22)</f>
        <v>-223.80000000000032</v>
      </c>
      <c r="W23" s="26"/>
      <c r="X23" s="10">
        <f>SUM(X21:X22)</f>
        <v>149.59999999999994</v>
      </c>
    </row>
    <row r="24" spans="1:24" x14ac:dyDescent="0.25">
      <c r="A24" s="8" t="s">
        <v>94</v>
      </c>
      <c r="B24" s="45">
        <v>-0.1</v>
      </c>
      <c r="C24" s="8"/>
      <c r="D24" s="45">
        <v>0</v>
      </c>
      <c r="E24" s="8"/>
      <c r="F24" s="45">
        <v>0</v>
      </c>
      <c r="G24" s="8"/>
      <c r="H24" s="45">
        <v>-0.1</v>
      </c>
      <c r="I24" s="8"/>
      <c r="J24" s="45">
        <v>0</v>
      </c>
      <c r="K24" s="8"/>
      <c r="L24" s="45">
        <v>0</v>
      </c>
      <c r="M24" s="8"/>
      <c r="N24" s="45">
        <v>0</v>
      </c>
      <c r="O24" s="8"/>
      <c r="P24" s="45">
        <v>-0.1</v>
      </c>
      <c r="Q24" s="8"/>
      <c r="R24" s="45">
        <v>-0.2</v>
      </c>
      <c r="S24" s="45"/>
      <c r="T24" s="42">
        <v>-0.1</v>
      </c>
      <c r="V24" s="9">
        <v>0</v>
      </c>
      <c r="X24" s="9">
        <v>0</v>
      </c>
    </row>
    <row r="25" spans="1:24" ht="13" thickBot="1" x14ac:dyDescent="0.3">
      <c r="A25" s="7" t="s">
        <v>95</v>
      </c>
      <c r="B25" s="13">
        <f>SUM(B23:B24)</f>
        <v>19.099999999999895</v>
      </c>
      <c r="C25" s="7"/>
      <c r="D25" s="13">
        <f>SUM(D23:D24)</f>
        <v>16.400000000000034</v>
      </c>
      <c r="E25" s="7"/>
      <c r="F25" s="13">
        <f>SUM(F23:F24)</f>
        <v>2.8000000000000016</v>
      </c>
      <c r="G25" s="7"/>
      <c r="H25" s="13">
        <f>SUM(H23:H24)</f>
        <v>65.400000000000148</v>
      </c>
      <c r="I25" s="7"/>
      <c r="J25" s="13">
        <f>SUM(J23:J24)</f>
        <v>18.999999999999982</v>
      </c>
      <c r="K25" s="7"/>
      <c r="L25" s="13">
        <f>SUM(L23:L24)</f>
        <v>14.699999999999996</v>
      </c>
      <c r="M25" s="7"/>
      <c r="N25" s="13">
        <f>SUM(N23:N24)</f>
        <v>22.100000000000009</v>
      </c>
      <c r="O25" s="7"/>
      <c r="P25" s="13">
        <f>SUM(P23:P24)</f>
        <v>9.5999999999999659</v>
      </c>
      <c r="Q25" s="7"/>
      <c r="R25" s="13">
        <f>SUM(R23:R24)</f>
        <v>62.600000000000108</v>
      </c>
      <c r="S25" s="7"/>
      <c r="T25" s="13">
        <f>SUM(T23:T24)</f>
        <v>5.2000000000001148</v>
      </c>
      <c r="V25" s="13">
        <f>SUM(V23:V24)</f>
        <v>-223.80000000000032</v>
      </c>
      <c r="X25" s="13">
        <f>SUM(X23:X24)</f>
        <v>149.59999999999994</v>
      </c>
    </row>
    <row r="26" spans="1:24" ht="13" thickTop="1" x14ac:dyDescent="0.25">
      <c r="A26" s="1" t="s">
        <v>12</v>
      </c>
      <c r="B26" s="9">
        <v>43.7</v>
      </c>
      <c r="C26" s="1"/>
      <c r="D26" s="9">
        <v>43.7</v>
      </c>
      <c r="E26" s="1"/>
      <c r="F26" s="9">
        <v>43.7</v>
      </c>
      <c r="G26" s="1"/>
      <c r="H26" s="9">
        <v>43.3</v>
      </c>
      <c r="I26" s="1"/>
      <c r="J26" s="9">
        <v>43.4</v>
      </c>
      <c r="K26" s="1"/>
      <c r="L26" s="9">
        <v>43.4</v>
      </c>
      <c r="M26" s="1"/>
      <c r="N26" s="9">
        <v>43.3</v>
      </c>
      <c r="O26" s="1"/>
      <c r="P26" s="9">
        <v>43.2</v>
      </c>
      <c r="Q26" s="1"/>
      <c r="R26" s="9">
        <v>42.8</v>
      </c>
      <c r="S26" s="9"/>
      <c r="T26" s="26">
        <v>42.1</v>
      </c>
      <c r="V26" s="9">
        <v>43</v>
      </c>
      <c r="X26" s="9">
        <v>47</v>
      </c>
    </row>
    <row r="27" spans="1:24" x14ac:dyDescent="0.25">
      <c r="A27" s="1" t="s">
        <v>92</v>
      </c>
      <c r="B27" s="14">
        <v>0.44</v>
      </c>
      <c r="C27" s="1"/>
      <c r="D27" s="14">
        <v>0.37</v>
      </c>
      <c r="E27" s="1"/>
      <c r="F27" s="14">
        <v>0.06</v>
      </c>
      <c r="G27" s="1"/>
      <c r="H27" s="14">
        <v>1.5</v>
      </c>
      <c r="I27" s="1"/>
      <c r="J27" s="14">
        <v>0.44</v>
      </c>
      <c r="K27" s="1"/>
      <c r="L27" s="14">
        <v>0.34</v>
      </c>
      <c r="M27" s="1"/>
      <c r="N27" s="14">
        <v>0.5</v>
      </c>
      <c r="O27" s="1"/>
      <c r="P27" s="14">
        <v>0.22</v>
      </c>
      <c r="Q27" s="1"/>
      <c r="R27" s="14">
        <v>1.45</v>
      </c>
      <c r="S27" s="14"/>
      <c r="T27" s="32">
        <v>0.11</v>
      </c>
      <c r="V27" s="14">
        <v>-5.2</v>
      </c>
      <c r="X27" s="14">
        <v>3.16</v>
      </c>
    </row>
    <row r="28" spans="1:24" x14ac:dyDescent="0.25">
      <c r="A28" s="8" t="s">
        <v>108</v>
      </c>
      <c r="B28" s="46">
        <v>1.73</v>
      </c>
      <c r="C28" s="8"/>
      <c r="D28" s="46">
        <v>0.93</v>
      </c>
      <c r="E28" s="8"/>
      <c r="F28" s="46">
        <v>0.8</v>
      </c>
      <c r="G28" s="8"/>
      <c r="H28" s="46">
        <v>4.08</v>
      </c>
      <c r="I28" s="8"/>
      <c r="J28" s="46">
        <v>1.04</v>
      </c>
      <c r="K28" s="8"/>
      <c r="L28" s="46">
        <v>0.99</v>
      </c>
      <c r="M28" s="8"/>
      <c r="N28" s="46">
        <v>0.99</v>
      </c>
      <c r="O28" s="8"/>
      <c r="P28" s="46">
        <v>1.05</v>
      </c>
      <c r="Q28" s="8"/>
      <c r="R28" s="46">
        <v>4.88</v>
      </c>
      <c r="S28" s="46"/>
      <c r="T28" s="31">
        <v>5.08</v>
      </c>
      <c r="V28" s="15">
        <v>6.82</v>
      </c>
      <c r="X28" s="15">
        <v>6.88</v>
      </c>
    </row>
    <row r="29" spans="1:24" x14ac:dyDescent="0.25">
      <c r="A29" s="1" t="s">
        <v>13</v>
      </c>
      <c r="B29" s="9">
        <v>55.9</v>
      </c>
      <c r="C29" s="1"/>
      <c r="D29" s="9">
        <v>30.4</v>
      </c>
      <c r="E29" s="1"/>
      <c r="F29" s="9">
        <v>25.5</v>
      </c>
      <c r="G29" s="1"/>
      <c r="H29" s="9">
        <v>104.6</v>
      </c>
      <c r="I29" s="1"/>
      <c r="J29" s="9">
        <v>31.1</v>
      </c>
      <c r="K29" s="1"/>
      <c r="L29" s="9">
        <v>28.2</v>
      </c>
      <c r="M29" s="1"/>
      <c r="N29" s="9">
        <v>24.4</v>
      </c>
      <c r="O29" s="1"/>
      <c r="P29" s="9">
        <v>20.8</v>
      </c>
      <c r="Q29" s="1"/>
      <c r="R29" s="9">
        <v>109.1</v>
      </c>
      <c r="S29" s="9"/>
      <c r="T29" s="26">
        <v>62.6</v>
      </c>
      <c r="V29" s="9">
        <v>66.599999999999994</v>
      </c>
      <c r="X29" s="9">
        <v>62.2</v>
      </c>
    </row>
    <row r="30" spans="1:24" x14ac:dyDescent="0.25">
      <c r="A30" s="1" t="s">
        <v>14</v>
      </c>
      <c r="B30" s="9">
        <v>86.1</v>
      </c>
      <c r="C30" s="1"/>
      <c r="D30" s="9">
        <v>42.6</v>
      </c>
      <c r="E30" s="1"/>
      <c r="F30" s="9">
        <v>43.5</v>
      </c>
      <c r="G30" s="1"/>
      <c r="H30" s="9">
        <v>172.6</v>
      </c>
      <c r="I30" s="1"/>
      <c r="J30" s="9">
        <v>43.6</v>
      </c>
      <c r="K30" s="1"/>
      <c r="L30" s="9">
        <v>42.3</v>
      </c>
      <c r="M30" s="1"/>
      <c r="N30" s="9">
        <v>45</v>
      </c>
      <c r="O30" s="1"/>
      <c r="P30" s="9">
        <v>41.6</v>
      </c>
      <c r="Q30" s="1"/>
      <c r="R30" s="9">
        <v>148.80000000000001</v>
      </c>
      <c r="S30" s="9"/>
      <c r="T30" s="26">
        <v>110.8</v>
      </c>
      <c r="V30" s="9">
        <v>126</v>
      </c>
      <c r="X30" s="9">
        <v>131.1</v>
      </c>
    </row>
    <row r="31" spans="1:24" x14ac:dyDescent="0.25">
      <c r="A31" s="1" t="s">
        <v>116</v>
      </c>
      <c r="B31" s="9">
        <v>177.5</v>
      </c>
      <c r="C31" s="1"/>
      <c r="D31" s="9">
        <v>97.5</v>
      </c>
      <c r="E31" s="1"/>
      <c r="F31" s="9">
        <v>80</v>
      </c>
      <c r="G31" s="1"/>
      <c r="H31" s="9">
        <v>351.3</v>
      </c>
      <c r="I31" s="1"/>
      <c r="J31" s="9">
        <v>90.9</v>
      </c>
      <c r="K31" s="1"/>
      <c r="L31" s="9">
        <v>87</v>
      </c>
      <c r="M31" s="1"/>
      <c r="N31" s="9">
        <v>99</v>
      </c>
      <c r="O31" s="1"/>
      <c r="P31" s="9">
        <v>74.400000000000006</v>
      </c>
      <c r="Q31" s="1"/>
      <c r="R31" s="9">
        <v>298</v>
      </c>
      <c r="S31" s="9"/>
      <c r="T31" s="26">
        <v>160.6</v>
      </c>
      <c r="V31" s="9">
        <v>-55</v>
      </c>
      <c r="X31" s="9">
        <v>370.8</v>
      </c>
    </row>
    <row r="32" spans="1:24" x14ac:dyDescent="0.25">
      <c r="A32" s="1" t="s">
        <v>109</v>
      </c>
      <c r="B32" s="9">
        <v>208.8</v>
      </c>
      <c r="C32" s="1"/>
      <c r="D32" s="9">
        <v>108.4</v>
      </c>
      <c r="E32" s="1"/>
      <c r="F32" s="9">
        <v>100.4</v>
      </c>
      <c r="G32" s="1"/>
      <c r="H32" s="9">
        <v>418.1</v>
      </c>
      <c r="I32" s="1"/>
      <c r="J32" s="9">
        <v>112.2</v>
      </c>
      <c r="K32" s="1"/>
      <c r="L32" s="9">
        <v>104.6</v>
      </c>
      <c r="M32" s="1"/>
      <c r="N32" s="9">
        <v>101.7</v>
      </c>
      <c r="O32" s="1"/>
      <c r="P32" s="9">
        <v>99.6</v>
      </c>
      <c r="Q32" s="1"/>
      <c r="R32" s="9">
        <v>407.8</v>
      </c>
      <c r="S32" s="9"/>
      <c r="T32" s="26">
        <v>364.5</v>
      </c>
      <c r="V32" s="9">
        <v>480.9</v>
      </c>
      <c r="X32" s="9">
        <v>509.3</v>
      </c>
    </row>
    <row r="34" spans="1:17" ht="13" x14ac:dyDescent="0.3">
      <c r="A34" s="59" t="s">
        <v>124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6" spans="1:17" x14ac:dyDescent="0.25">
      <c r="A36" s="60" t="s">
        <v>110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T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7265625" customWidth="1"/>
    <col min="4" max="4" width="13.6328125" customWidth="1"/>
    <col min="5" max="5" width="2.7265625" customWidth="1"/>
    <col min="6" max="6" width="14.453125" customWidth="1"/>
    <col min="7" max="7" width="2.7265625" customWidth="1"/>
    <col min="8" max="8" width="14.453125" customWidth="1"/>
    <col min="9" max="9" width="2.7265625" customWidth="1"/>
    <col min="10" max="10" width="14.45312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</cols>
  <sheetData>
    <row r="1" spans="1:2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5" x14ac:dyDescent="0.3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0" x14ac:dyDescent="0.25">
      <c r="H4" s="65"/>
    </row>
    <row r="5" spans="1:20" x14ac:dyDescent="0.25">
      <c r="B5" s="22" t="s">
        <v>141</v>
      </c>
      <c r="D5" s="22" t="s">
        <v>137</v>
      </c>
      <c r="F5" s="22" t="s">
        <v>134</v>
      </c>
      <c r="H5" s="22" t="s">
        <v>130</v>
      </c>
      <c r="J5" s="22" t="s">
        <v>125</v>
      </c>
      <c r="L5" s="22" t="s">
        <v>119</v>
      </c>
      <c r="N5" s="22" t="s">
        <v>107</v>
      </c>
      <c r="P5" s="22" t="s">
        <v>67</v>
      </c>
      <c r="R5" s="22" t="s">
        <v>68</v>
      </c>
      <c r="T5" s="22" t="s">
        <v>69</v>
      </c>
    </row>
    <row r="6" spans="1:20" x14ac:dyDescent="0.25">
      <c r="A6" s="1" t="s">
        <v>17</v>
      </c>
      <c r="B6" s="11">
        <v>39.1</v>
      </c>
      <c r="C6" s="1"/>
      <c r="D6" s="11">
        <v>24.6</v>
      </c>
      <c r="E6" s="1"/>
      <c r="F6" s="11">
        <v>40.4</v>
      </c>
      <c r="G6" s="1"/>
      <c r="H6" s="11">
        <v>45.5</v>
      </c>
      <c r="I6" s="1"/>
      <c r="J6" s="11">
        <v>43.3</v>
      </c>
      <c r="K6" s="1"/>
      <c r="L6" s="11">
        <v>44.1</v>
      </c>
      <c r="M6" s="1"/>
      <c r="N6" s="11">
        <v>41.2</v>
      </c>
      <c r="O6" s="14"/>
      <c r="P6" s="27">
        <v>123.1</v>
      </c>
      <c r="R6" s="27">
        <v>73.599999999999994</v>
      </c>
      <c r="T6" s="11">
        <v>59.7</v>
      </c>
    </row>
    <row r="7" spans="1:20" x14ac:dyDescent="0.25">
      <c r="A7" s="1" t="s">
        <v>103</v>
      </c>
      <c r="B7" s="9">
        <v>509.5</v>
      </c>
      <c r="C7" s="1"/>
      <c r="D7" s="9">
        <v>530.29999999999995</v>
      </c>
      <c r="E7" s="1"/>
      <c r="F7" s="9">
        <v>663.6</v>
      </c>
      <c r="G7" s="1"/>
      <c r="H7" s="9">
        <v>504.9</v>
      </c>
      <c r="I7" s="1"/>
      <c r="J7" s="9">
        <v>482.9</v>
      </c>
      <c r="K7" s="1"/>
      <c r="L7" s="9">
        <v>474.1</v>
      </c>
      <c r="M7" s="1"/>
      <c r="N7" s="9">
        <v>579.29999999999995</v>
      </c>
      <c r="O7" s="9"/>
      <c r="P7" s="9">
        <v>383.5</v>
      </c>
      <c r="R7" s="26">
        <v>398.6</v>
      </c>
      <c r="T7" s="9">
        <v>390.4</v>
      </c>
    </row>
    <row r="8" spans="1:20" x14ac:dyDescent="0.25">
      <c r="A8" s="1" t="s">
        <v>18</v>
      </c>
      <c r="B8" s="9">
        <v>127</v>
      </c>
      <c r="C8" s="1"/>
      <c r="D8" s="9">
        <v>125.4</v>
      </c>
      <c r="E8" s="1"/>
      <c r="F8" s="9">
        <v>124.9</v>
      </c>
      <c r="G8" s="1"/>
      <c r="H8" s="9">
        <v>122.5</v>
      </c>
      <c r="I8" s="1"/>
      <c r="J8" s="9">
        <v>127.8</v>
      </c>
      <c r="K8" s="1"/>
      <c r="L8" s="9">
        <v>124.3</v>
      </c>
      <c r="M8" s="1"/>
      <c r="N8" s="9">
        <v>126</v>
      </c>
      <c r="O8" s="9"/>
      <c r="P8" s="9">
        <v>88.7</v>
      </c>
      <c r="R8" s="26">
        <v>96.5</v>
      </c>
      <c r="T8" s="9">
        <v>90.3</v>
      </c>
    </row>
    <row r="9" spans="1:20" x14ac:dyDescent="0.25">
      <c r="A9" s="1" t="s">
        <v>19</v>
      </c>
      <c r="B9" s="9">
        <v>52.5</v>
      </c>
      <c r="C9" s="1"/>
      <c r="D9" s="9">
        <v>56.4</v>
      </c>
      <c r="E9" s="1"/>
      <c r="F9" s="9">
        <v>47.1</v>
      </c>
      <c r="G9" s="1"/>
      <c r="H9" s="9">
        <v>51.3</v>
      </c>
      <c r="I9" s="1"/>
      <c r="J9" s="9">
        <v>52.8</v>
      </c>
      <c r="K9" s="1"/>
      <c r="L9" s="9">
        <v>53.4</v>
      </c>
      <c r="M9" s="1"/>
      <c r="N9" s="9">
        <v>58.2</v>
      </c>
      <c r="O9" s="9"/>
      <c r="P9" s="9">
        <v>35.9</v>
      </c>
      <c r="R9" s="26">
        <v>44.4</v>
      </c>
      <c r="T9" s="30">
        <v>0</v>
      </c>
    </row>
    <row r="10" spans="1:20" x14ac:dyDescent="0.25">
      <c r="A10" s="1" t="s">
        <v>20</v>
      </c>
      <c r="B10" s="9">
        <v>430.1</v>
      </c>
      <c r="C10" s="1"/>
      <c r="D10" s="9">
        <v>435.6</v>
      </c>
      <c r="E10" s="1"/>
      <c r="F10" s="9">
        <v>459</v>
      </c>
      <c r="G10" s="1"/>
      <c r="H10" s="9">
        <v>476.1</v>
      </c>
      <c r="I10" s="1"/>
      <c r="J10" s="9">
        <v>480.5</v>
      </c>
      <c r="K10" s="1"/>
      <c r="L10" s="9">
        <v>499.5</v>
      </c>
      <c r="M10" s="1"/>
      <c r="N10" s="9">
        <v>510.7</v>
      </c>
      <c r="O10" s="9"/>
      <c r="P10" s="9">
        <v>246.8</v>
      </c>
      <c r="R10" s="26">
        <v>276.10000000000002</v>
      </c>
      <c r="T10" s="9">
        <v>360</v>
      </c>
    </row>
    <row r="11" spans="1:20" x14ac:dyDescent="0.25">
      <c r="A11" s="1" t="s">
        <v>21</v>
      </c>
      <c r="B11" s="9">
        <v>1430.6</v>
      </c>
      <c r="C11" s="1"/>
      <c r="D11" s="9">
        <v>1430.6</v>
      </c>
      <c r="E11" s="1"/>
      <c r="F11" s="9">
        <v>1431.4</v>
      </c>
      <c r="G11" s="1"/>
      <c r="H11" s="9">
        <v>1431.4</v>
      </c>
      <c r="I11" s="1"/>
      <c r="J11" s="9">
        <v>1431.5</v>
      </c>
      <c r="K11" s="1"/>
      <c r="L11" s="9">
        <v>1430.1</v>
      </c>
      <c r="M11" s="1"/>
      <c r="N11" s="9">
        <v>1430.1</v>
      </c>
      <c r="O11" s="9"/>
      <c r="P11" s="9">
        <v>703</v>
      </c>
      <c r="R11" s="26">
        <v>774.4</v>
      </c>
      <c r="T11" s="9">
        <v>1160.5999999999999</v>
      </c>
    </row>
    <row r="12" spans="1:20" x14ac:dyDescent="0.25">
      <c r="A12" s="1" t="s">
        <v>22</v>
      </c>
      <c r="B12" s="9">
        <v>334.2</v>
      </c>
      <c r="C12" s="1"/>
      <c r="D12" s="9">
        <v>338</v>
      </c>
      <c r="E12" s="1"/>
      <c r="F12" s="9">
        <v>310.10000000000002</v>
      </c>
      <c r="G12" s="1"/>
      <c r="H12" s="9">
        <v>325.60000000000002</v>
      </c>
      <c r="I12" s="1"/>
      <c r="J12" s="9">
        <v>321.60000000000002</v>
      </c>
      <c r="K12" s="1"/>
      <c r="L12" s="9">
        <v>328.8</v>
      </c>
      <c r="M12" s="1"/>
      <c r="N12" s="9">
        <v>328.9</v>
      </c>
      <c r="O12" s="9"/>
      <c r="P12" s="9">
        <v>261.2</v>
      </c>
      <c r="R12" s="26">
        <v>250.8</v>
      </c>
      <c r="T12" s="9">
        <v>244.1</v>
      </c>
    </row>
    <row r="13" spans="1:20" ht="13" thickBot="1" x14ac:dyDescent="0.3">
      <c r="A13" s="6" t="s">
        <v>23</v>
      </c>
      <c r="B13" s="13">
        <f>SUM(B6:B12)</f>
        <v>2923</v>
      </c>
      <c r="C13" s="6"/>
      <c r="D13" s="13">
        <f>SUM(D6:D12)</f>
        <v>2940.8999999999996</v>
      </c>
      <c r="E13" s="6"/>
      <c r="F13" s="13">
        <f>SUM(F6:F12)</f>
        <v>3076.5</v>
      </c>
      <c r="G13" s="6"/>
      <c r="H13" s="13">
        <f>SUM(H6:H12)</f>
        <v>2957.2999999999997</v>
      </c>
      <c r="I13" s="6"/>
      <c r="J13" s="13">
        <f>SUM(J6:J12)</f>
        <v>2940.3999999999996</v>
      </c>
      <c r="K13" s="6"/>
      <c r="L13" s="13">
        <f>SUM(L6:L12)</f>
        <v>2954.3</v>
      </c>
      <c r="M13" s="6"/>
      <c r="N13" s="13">
        <f>SUM(N6:N12)</f>
        <v>3074.4</v>
      </c>
      <c r="O13" s="48"/>
      <c r="P13" s="13">
        <f>SUM(P6:P12)</f>
        <v>1842.2</v>
      </c>
      <c r="R13" s="13">
        <f>SUM(R6:R12)</f>
        <v>1914.3999999999999</v>
      </c>
      <c r="T13" s="13">
        <f>SUM(T6:T12)</f>
        <v>2305.1</v>
      </c>
    </row>
    <row r="14" spans="1:20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9"/>
      <c r="P14" s="1"/>
      <c r="R14" s="1"/>
      <c r="T14" s="1"/>
    </row>
    <row r="15" spans="1:20" x14ac:dyDescent="0.25">
      <c r="A15" s="1" t="s">
        <v>43</v>
      </c>
      <c r="B15" s="11">
        <v>86.1</v>
      </c>
      <c r="C15" s="1"/>
      <c r="D15" s="11">
        <v>78.8</v>
      </c>
      <c r="E15" s="1"/>
      <c r="F15" s="11">
        <v>71.7</v>
      </c>
      <c r="G15" s="1"/>
      <c r="H15" s="11">
        <v>64.5</v>
      </c>
      <c r="I15" s="1"/>
      <c r="J15" s="11">
        <v>57.3</v>
      </c>
      <c r="K15" s="1"/>
      <c r="L15" s="11">
        <v>57.2</v>
      </c>
      <c r="M15" s="1"/>
      <c r="N15" s="11">
        <v>57.2</v>
      </c>
      <c r="O15" s="9"/>
      <c r="P15" s="11">
        <v>0</v>
      </c>
      <c r="R15" s="11">
        <v>0</v>
      </c>
      <c r="T15" s="11">
        <v>0</v>
      </c>
    </row>
    <row r="16" spans="1:20" x14ac:dyDescent="0.25">
      <c r="A16" s="1" t="s">
        <v>44</v>
      </c>
      <c r="B16" s="9">
        <v>485</v>
      </c>
      <c r="C16" s="1"/>
      <c r="D16" s="9">
        <v>500.4</v>
      </c>
      <c r="E16" s="1"/>
      <c r="F16" s="9">
        <v>680.6</v>
      </c>
      <c r="G16" s="1"/>
      <c r="H16" s="9">
        <v>521.29999999999995</v>
      </c>
      <c r="I16" s="1"/>
      <c r="J16" s="9">
        <v>495.8</v>
      </c>
      <c r="K16" s="1"/>
      <c r="L16" s="9">
        <v>504.2</v>
      </c>
      <c r="M16" s="1"/>
      <c r="N16" s="9">
        <v>626.20000000000005</v>
      </c>
      <c r="O16" s="9"/>
      <c r="P16" s="26">
        <v>411.8</v>
      </c>
      <c r="R16" s="26">
        <v>407.9</v>
      </c>
      <c r="T16" s="9">
        <v>392</v>
      </c>
    </row>
    <row r="17" spans="1:20" x14ac:dyDescent="0.25">
      <c r="A17" s="1" t="s">
        <v>24</v>
      </c>
      <c r="B17" s="9">
        <v>1581.1</v>
      </c>
      <c r="C17" s="1"/>
      <c r="D17" s="9">
        <v>1607.9</v>
      </c>
      <c r="E17" s="1"/>
      <c r="F17" s="9">
        <v>1572.5</v>
      </c>
      <c r="G17" s="1"/>
      <c r="H17" s="9">
        <v>1606.5</v>
      </c>
      <c r="I17" s="1"/>
      <c r="J17" s="9">
        <v>1618.4</v>
      </c>
      <c r="K17" s="1"/>
      <c r="L17" s="9">
        <v>1635.2</v>
      </c>
      <c r="M17" s="1"/>
      <c r="N17" s="9">
        <v>1625.8</v>
      </c>
      <c r="O17" s="9"/>
      <c r="P17" s="26">
        <v>840</v>
      </c>
      <c r="R17" s="26">
        <v>883.5</v>
      </c>
      <c r="T17" s="9">
        <v>911.1</v>
      </c>
    </row>
    <row r="18" spans="1:20" x14ac:dyDescent="0.25">
      <c r="A18" s="1" t="s">
        <v>25</v>
      </c>
      <c r="B18" s="9">
        <v>54.5</v>
      </c>
      <c r="C18" s="1"/>
      <c r="D18" s="9">
        <v>58.2</v>
      </c>
      <c r="E18" s="1"/>
      <c r="F18" s="9">
        <v>49</v>
      </c>
      <c r="G18" s="1"/>
      <c r="H18" s="9">
        <v>52.3</v>
      </c>
      <c r="I18" s="1"/>
      <c r="J18" s="9">
        <v>53.8</v>
      </c>
      <c r="K18" s="1"/>
      <c r="L18" s="9">
        <v>53.4</v>
      </c>
      <c r="M18" s="1"/>
      <c r="N18" s="9">
        <v>56.4</v>
      </c>
      <c r="O18" s="9"/>
      <c r="P18" s="26">
        <v>28.3</v>
      </c>
      <c r="R18" s="26">
        <v>33.6</v>
      </c>
      <c r="T18" s="9">
        <v>0</v>
      </c>
    </row>
    <row r="19" spans="1:20" x14ac:dyDescent="0.25">
      <c r="A19" s="1" t="s">
        <v>26</v>
      </c>
      <c r="B19" s="9">
        <v>102.7</v>
      </c>
      <c r="C19" s="1"/>
      <c r="D19" s="9">
        <v>100</v>
      </c>
      <c r="E19" s="1"/>
      <c r="F19" s="9">
        <v>98.5</v>
      </c>
      <c r="G19" s="1"/>
      <c r="H19" s="9">
        <v>110.6</v>
      </c>
      <c r="I19" s="1"/>
      <c r="J19" s="9">
        <v>118.3</v>
      </c>
      <c r="K19" s="1"/>
      <c r="L19" s="9">
        <v>125.3</v>
      </c>
      <c r="M19" s="1"/>
      <c r="N19" s="9">
        <v>134.19999999999999</v>
      </c>
      <c r="O19" s="9"/>
      <c r="P19" s="26">
        <v>48.7</v>
      </c>
      <c r="R19" s="26">
        <v>42.4</v>
      </c>
      <c r="T19" s="9">
        <v>86.6</v>
      </c>
    </row>
    <row r="20" spans="1:20" x14ac:dyDescent="0.25">
      <c r="A20" s="1" t="s">
        <v>27</v>
      </c>
      <c r="B20" s="9">
        <v>613.6</v>
      </c>
      <c r="C20" s="1"/>
      <c r="D20" s="9">
        <v>595.6</v>
      </c>
      <c r="E20" s="1"/>
      <c r="F20" s="9">
        <v>604.20000000000005</v>
      </c>
      <c r="G20" s="1"/>
      <c r="H20" s="9">
        <v>602.1</v>
      </c>
      <c r="I20" s="1"/>
      <c r="J20" s="9">
        <v>596.79999999999995</v>
      </c>
      <c r="K20" s="1"/>
      <c r="L20" s="9">
        <v>579</v>
      </c>
      <c r="M20" s="1"/>
      <c r="N20" s="9">
        <v>574.6</v>
      </c>
      <c r="O20" s="9"/>
      <c r="P20" s="26">
        <v>513.4</v>
      </c>
      <c r="R20" s="26">
        <v>547</v>
      </c>
      <c r="T20" s="9">
        <v>915.4</v>
      </c>
    </row>
    <row r="21" spans="1:20" ht="13" thickBot="1" x14ac:dyDescent="0.3">
      <c r="A21" s="6" t="s">
        <v>28</v>
      </c>
      <c r="B21" s="13">
        <f>SUM(B14:B20)</f>
        <v>2922.9999999999995</v>
      </c>
      <c r="C21" s="6"/>
      <c r="D21" s="13">
        <f>SUM(D14:D20)</f>
        <v>2940.8999999999996</v>
      </c>
      <c r="E21" s="6"/>
      <c r="F21" s="13">
        <f>SUM(F14:F20)</f>
        <v>3076.5</v>
      </c>
      <c r="G21" s="6"/>
      <c r="H21" s="13">
        <f>SUM(H14:H20)</f>
        <v>2957.3</v>
      </c>
      <c r="I21" s="6"/>
      <c r="J21" s="13">
        <f>SUM(J14:J20)</f>
        <v>2940.4000000000005</v>
      </c>
      <c r="K21" s="6"/>
      <c r="L21" s="13">
        <f>SUM(L14:L20)</f>
        <v>2954.3</v>
      </c>
      <c r="M21" s="6"/>
      <c r="N21" s="13">
        <f>SUM(N14:N20)</f>
        <v>3074.3999999999996</v>
      </c>
      <c r="O21" s="48"/>
      <c r="P21" s="13">
        <f>SUM(P14:P20)</f>
        <v>1842.1999999999998</v>
      </c>
      <c r="R21" s="13">
        <f>SUM(R14:R20)</f>
        <v>1914.4</v>
      </c>
      <c r="T21" s="13">
        <f>SUM(T14:T20)</f>
        <v>2305.1</v>
      </c>
    </row>
    <row r="22" spans="1:20" ht="13" thickTop="1" x14ac:dyDescent="0.25">
      <c r="A22" s="1" t="s">
        <v>111</v>
      </c>
      <c r="B22" s="11">
        <v>1628.1</v>
      </c>
      <c r="C22" s="1"/>
      <c r="D22" s="11">
        <v>1662.1</v>
      </c>
      <c r="E22" s="1"/>
      <c r="F22" s="11">
        <v>1603.8</v>
      </c>
      <c r="G22" s="1"/>
      <c r="H22" s="11">
        <v>1625.5</v>
      </c>
      <c r="I22" s="1"/>
      <c r="J22" s="11">
        <v>1632.4</v>
      </c>
      <c r="K22" s="1"/>
      <c r="L22" s="11">
        <v>1648.3</v>
      </c>
      <c r="M22" s="1"/>
      <c r="N22" s="11">
        <v>1641.8</v>
      </c>
      <c r="O22" s="9"/>
      <c r="P22" s="27">
        <v>716.9</v>
      </c>
      <c r="R22" s="27">
        <v>809.9</v>
      </c>
      <c r="T22" s="11">
        <v>851.4</v>
      </c>
    </row>
    <row r="23" spans="1:20" x14ac:dyDescent="0.25">
      <c r="A23" s="1" t="s">
        <v>104</v>
      </c>
      <c r="B23" s="9">
        <v>43.6</v>
      </c>
      <c r="C23" s="1"/>
      <c r="D23" s="9">
        <v>43.4</v>
      </c>
      <c r="E23" s="1"/>
      <c r="F23" s="9">
        <v>43.2</v>
      </c>
      <c r="G23" s="1"/>
      <c r="H23" s="9">
        <v>43.1</v>
      </c>
      <c r="I23" s="1"/>
      <c r="J23" s="9">
        <v>43.1</v>
      </c>
      <c r="K23" s="1"/>
      <c r="L23" s="9">
        <v>42.9</v>
      </c>
      <c r="M23" s="1"/>
      <c r="N23" s="9">
        <v>42.7</v>
      </c>
      <c r="O23" s="9"/>
      <c r="P23" s="26">
        <v>42</v>
      </c>
      <c r="R23" s="26">
        <v>42.1</v>
      </c>
      <c r="T23" s="9">
        <v>44.6</v>
      </c>
    </row>
    <row r="25" spans="1:20" x14ac:dyDescent="0.25">
      <c r="A25" s="60" t="s">
        <v>110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X36"/>
  <sheetViews>
    <sheetView showGridLines="0" workbookViewId="0"/>
  </sheetViews>
  <sheetFormatPr defaultRowHeight="12.5" x14ac:dyDescent="0.25"/>
  <cols>
    <col min="1" max="1" width="47.5429687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</cols>
  <sheetData>
    <row r="1" spans="1:24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ht="15" x14ac:dyDescent="0.3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4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4" x14ac:dyDescent="0.25">
      <c r="B5" s="21" t="s">
        <v>140</v>
      </c>
      <c r="D5" s="21" t="s">
        <v>139</v>
      </c>
      <c r="F5" s="21" t="s">
        <v>136</v>
      </c>
      <c r="H5" s="21" t="s">
        <v>132</v>
      </c>
      <c r="J5" s="21" t="s">
        <v>133</v>
      </c>
      <c r="L5" s="21" t="s">
        <v>129</v>
      </c>
      <c r="N5" s="21" t="s">
        <v>123</v>
      </c>
      <c r="P5" s="21" t="s">
        <v>118</v>
      </c>
      <c r="R5" s="21" t="s">
        <v>106</v>
      </c>
      <c r="S5" s="53"/>
      <c r="T5" s="21" t="s">
        <v>64</v>
      </c>
      <c r="V5" s="21" t="s">
        <v>65</v>
      </c>
      <c r="X5" s="21" t="s">
        <v>66</v>
      </c>
    </row>
    <row r="6" spans="1:24" x14ac:dyDescent="0.25">
      <c r="A6" s="1" t="s">
        <v>30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4" x14ac:dyDescent="0.25">
      <c r="A8" s="7" t="s">
        <v>72</v>
      </c>
      <c r="B8" s="61">
        <v>19.2</v>
      </c>
      <c r="C8" s="7"/>
      <c r="D8" s="61">
        <v>16.399999999999999</v>
      </c>
      <c r="E8" s="7"/>
      <c r="F8" s="61">
        <v>2.8</v>
      </c>
      <c r="G8" s="7"/>
      <c r="H8" s="61">
        <v>65.5</v>
      </c>
      <c r="I8" s="7"/>
      <c r="J8" s="61">
        <v>19</v>
      </c>
      <c r="K8" s="7"/>
      <c r="L8" s="61">
        <v>14.7</v>
      </c>
      <c r="M8" s="7"/>
      <c r="N8" s="61">
        <v>22.1</v>
      </c>
      <c r="O8" s="7"/>
      <c r="P8" s="61">
        <v>9.6999999999999993</v>
      </c>
      <c r="Q8" s="7"/>
      <c r="R8" s="61">
        <v>62.8</v>
      </c>
      <c r="S8" s="52"/>
      <c r="T8" s="27">
        <v>5.3</v>
      </c>
      <c r="V8" s="27">
        <v>-223.8</v>
      </c>
      <c r="X8" s="27">
        <v>149.6</v>
      </c>
    </row>
    <row r="9" spans="1:24" x14ac:dyDescent="0.25">
      <c r="A9" s="7" t="s">
        <v>32</v>
      </c>
      <c r="B9" s="35">
        <v>86.1</v>
      </c>
      <c r="C9" s="7"/>
      <c r="D9" s="35">
        <v>42.6</v>
      </c>
      <c r="E9" s="7"/>
      <c r="F9" s="35">
        <v>43.5</v>
      </c>
      <c r="G9" s="7"/>
      <c r="H9" s="35">
        <v>172.6</v>
      </c>
      <c r="I9" s="7"/>
      <c r="J9" s="35">
        <v>43.6</v>
      </c>
      <c r="K9" s="7"/>
      <c r="L9" s="35">
        <v>42.3</v>
      </c>
      <c r="M9" s="7"/>
      <c r="N9" s="35">
        <v>45</v>
      </c>
      <c r="O9" s="7"/>
      <c r="P9" s="35">
        <v>41.6</v>
      </c>
      <c r="Q9" s="7"/>
      <c r="R9" s="35">
        <v>148.80000000000001</v>
      </c>
      <c r="S9" s="49"/>
      <c r="T9" s="26">
        <v>110.8</v>
      </c>
      <c r="V9" s="26">
        <v>126</v>
      </c>
      <c r="X9" s="9">
        <v>131.1</v>
      </c>
    </row>
    <row r="10" spans="1:24" x14ac:dyDescent="0.25">
      <c r="A10" s="7" t="s">
        <v>127</v>
      </c>
      <c r="B10" s="35">
        <v>-21.9</v>
      </c>
      <c r="C10" s="7"/>
      <c r="D10" s="35">
        <v>-21.9</v>
      </c>
      <c r="E10" s="7"/>
      <c r="F10" s="35">
        <v>0</v>
      </c>
      <c r="G10" s="7"/>
      <c r="H10" s="35">
        <v>-19.3</v>
      </c>
      <c r="I10" s="7"/>
      <c r="J10" s="35">
        <v>0</v>
      </c>
      <c r="K10" s="7"/>
      <c r="L10" s="35">
        <v>-1.8</v>
      </c>
      <c r="M10" s="7"/>
      <c r="N10" s="35">
        <v>-17.5</v>
      </c>
      <c r="O10" s="7"/>
      <c r="P10" s="35">
        <v>0</v>
      </c>
      <c r="Q10" s="7"/>
      <c r="R10" s="35">
        <v>0</v>
      </c>
      <c r="S10" s="49"/>
      <c r="T10" s="26">
        <v>1.8</v>
      </c>
      <c r="V10" s="26">
        <v>0.1</v>
      </c>
      <c r="X10" s="9">
        <v>-15.6</v>
      </c>
    </row>
    <row r="11" spans="1:24" x14ac:dyDescent="0.25">
      <c r="A11" s="7" t="s">
        <v>9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0</v>
      </c>
      <c r="O11" s="7"/>
      <c r="P11" s="35">
        <v>0</v>
      </c>
      <c r="Q11" s="7"/>
      <c r="R11" s="35">
        <v>0</v>
      </c>
      <c r="S11" s="49"/>
      <c r="T11" s="26">
        <v>101.7</v>
      </c>
      <c r="V11" s="26">
        <v>421.1</v>
      </c>
      <c r="X11" s="9">
        <v>101.3</v>
      </c>
    </row>
    <row r="12" spans="1:24" x14ac:dyDescent="0.25">
      <c r="A12" s="7" t="s">
        <v>33</v>
      </c>
      <c r="B12" s="35">
        <v>-12.7</v>
      </c>
      <c r="C12" s="7"/>
      <c r="D12" s="35">
        <v>-5.4</v>
      </c>
      <c r="E12" s="7"/>
      <c r="F12" s="35">
        <v>-7.4</v>
      </c>
      <c r="G12" s="7"/>
      <c r="H12" s="35">
        <v>-30.6</v>
      </c>
      <c r="I12" s="7"/>
      <c r="J12" s="35">
        <v>-6.7</v>
      </c>
      <c r="K12" s="7"/>
      <c r="L12" s="35">
        <v>-11.6</v>
      </c>
      <c r="M12" s="7"/>
      <c r="N12" s="35">
        <v>-4.4000000000000004</v>
      </c>
      <c r="O12" s="7"/>
      <c r="P12" s="35">
        <v>-7.9</v>
      </c>
      <c r="Q12" s="7"/>
      <c r="R12" s="35">
        <v>-40.9</v>
      </c>
      <c r="S12" s="49"/>
      <c r="T12" s="26">
        <v>-33.6</v>
      </c>
      <c r="V12" s="26">
        <v>-25.6</v>
      </c>
      <c r="X12" s="9">
        <v>-23.8</v>
      </c>
    </row>
    <row r="13" spans="1:24" x14ac:dyDescent="0.25">
      <c r="A13" s="7" t="s">
        <v>34</v>
      </c>
      <c r="B13" s="35">
        <v>-23.4</v>
      </c>
      <c r="C13" s="7"/>
      <c r="D13" s="35">
        <v>22.4</v>
      </c>
      <c r="E13" s="7"/>
      <c r="F13" s="35">
        <v>-45.6</v>
      </c>
      <c r="G13" s="7"/>
      <c r="H13" s="35">
        <v>3.3</v>
      </c>
      <c r="I13" s="7"/>
      <c r="J13" s="35">
        <v>12.2</v>
      </c>
      <c r="K13" s="7"/>
      <c r="L13" s="35">
        <v>7.6</v>
      </c>
      <c r="M13" s="7"/>
      <c r="N13" s="35">
        <v>-7.3</v>
      </c>
      <c r="O13" s="7"/>
      <c r="P13" s="35">
        <v>-9.1</v>
      </c>
      <c r="Q13" s="7"/>
      <c r="R13" s="35">
        <v>40.1</v>
      </c>
      <c r="S13" s="49"/>
      <c r="T13" s="26">
        <f>33.4+1.8</f>
        <v>35.199999999999996</v>
      </c>
      <c r="V13" s="26">
        <f>-11-0.1</f>
        <v>-11.1</v>
      </c>
      <c r="X13" s="9">
        <f>-18.9+15.6</f>
        <v>-3.2999999999999989</v>
      </c>
    </row>
    <row r="14" spans="1:24" x14ac:dyDescent="0.25">
      <c r="A14" s="16" t="s">
        <v>35</v>
      </c>
      <c r="B14" s="34">
        <f>SUM(B8:B13)</f>
        <v>47.300000000000004</v>
      </c>
      <c r="C14" s="16"/>
      <c r="D14" s="34">
        <f>SUM(D8:D13)</f>
        <v>54.1</v>
      </c>
      <c r="E14" s="16"/>
      <c r="F14" s="34">
        <f>SUM(F8:F13)</f>
        <v>-6.7000000000000028</v>
      </c>
      <c r="G14" s="16"/>
      <c r="H14" s="34">
        <f>SUM(H8:H13)</f>
        <v>191.5</v>
      </c>
      <c r="I14" s="16"/>
      <c r="J14" s="34">
        <f>SUM(J8:J13)</f>
        <v>68.099999999999994</v>
      </c>
      <c r="K14" s="16"/>
      <c r="L14" s="34">
        <f>SUM(L8:L13)</f>
        <v>51.2</v>
      </c>
      <c r="M14" s="16"/>
      <c r="N14" s="34">
        <f>SUM(N8:N13)</f>
        <v>37.9</v>
      </c>
      <c r="O14" s="16"/>
      <c r="P14" s="34">
        <f>SUM(P8:P13)</f>
        <v>34.299999999999997</v>
      </c>
      <c r="Q14" s="16"/>
      <c r="R14" s="34">
        <f>SUM(R8:R13)</f>
        <v>210.8</v>
      </c>
      <c r="S14" s="54"/>
      <c r="T14" s="12">
        <f>SUM(T8:T13)</f>
        <v>221.2</v>
      </c>
      <c r="V14" s="12">
        <f>SUM(V8:V13)</f>
        <v>286.69999999999993</v>
      </c>
      <c r="X14" s="12">
        <f>SUM(X8:X13)</f>
        <v>339.29999999999995</v>
      </c>
    </row>
    <row r="15" spans="1:24" x14ac:dyDescent="0.25">
      <c r="A15" s="6" t="s">
        <v>36</v>
      </c>
      <c r="B15" s="48"/>
      <c r="C15" s="6"/>
      <c r="D15" s="48"/>
      <c r="E15" s="6"/>
      <c r="F15" s="48"/>
      <c r="G15" s="6"/>
      <c r="H15" s="48"/>
      <c r="I15" s="6"/>
      <c r="J15" s="48"/>
      <c r="K15" s="6"/>
      <c r="L15" s="48"/>
      <c r="M15" s="6"/>
      <c r="N15" s="48"/>
      <c r="O15" s="6"/>
      <c r="P15" s="48"/>
      <c r="Q15" s="6"/>
      <c r="R15" s="48"/>
      <c r="S15" s="48"/>
      <c r="T15" s="6"/>
      <c r="V15" s="6"/>
      <c r="X15" s="6"/>
    </row>
    <row r="16" spans="1:24" ht="43.5" customHeight="1" x14ac:dyDescent="0.25">
      <c r="A16" s="63" t="s">
        <v>99</v>
      </c>
      <c r="B16" s="50">
        <v>0</v>
      </c>
      <c r="C16" s="63"/>
      <c r="D16" s="50">
        <v>0</v>
      </c>
      <c r="E16" s="63"/>
      <c r="F16" s="50">
        <v>0</v>
      </c>
      <c r="G16" s="63"/>
      <c r="H16" s="50">
        <v>0</v>
      </c>
      <c r="I16" s="63"/>
      <c r="J16" s="50">
        <v>0</v>
      </c>
      <c r="K16" s="63"/>
      <c r="L16" s="50">
        <v>0</v>
      </c>
      <c r="M16" s="63"/>
      <c r="N16" s="50">
        <v>0</v>
      </c>
      <c r="O16" s="63"/>
      <c r="P16" s="50">
        <v>0</v>
      </c>
      <c r="Q16" s="63"/>
      <c r="R16" s="50">
        <v>-958.5</v>
      </c>
      <c r="S16" s="50"/>
      <c r="T16" s="9">
        <v>0</v>
      </c>
      <c r="V16" s="9">
        <v>-8.1999999999999993</v>
      </c>
      <c r="X16" s="9">
        <v>-191.9</v>
      </c>
    </row>
    <row r="17" spans="1:24" x14ac:dyDescent="0.25">
      <c r="A17" s="7" t="s">
        <v>37</v>
      </c>
      <c r="B17" s="49">
        <v>-55.9</v>
      </c>
      <c r="C17" s="7"/>
      <c r="D17" s="49">
        <v>-30.4</v>
      </c>
      <c r="E17" s="7"/>
      <c r="F17" s="49">
        <v>-25.5</v>
      </c>
      <c r="G17" s="7"/>
      <c r="H17" s="49">
        <v>-104.6</v>
      </c>
      <c r="I17" s="7"/>
      <c r="J17" s="49">
        <v>-31.1</v>
      </c>
      <c r="K17" s="7"/>
      <c r="L17" s="49">
        <v>-28.2</v>
      </c>
      <c r="M17" s="7"/>
      <c r="N17" s="49">
        <v>-24.4</v>
      </c>
      <c r="O17" s="7"/>
      <c r="P17" s="49">
        <v>-20.8</v>
      </c>
      <c r="Q17" s="7"/>
      <c r="R17" s="49">
        <v>-109.1</v>
      </c>
      <c r="S17" s="49"/>
      <c r="T17" s="26">
        <v>-62.6</v>
      </c>
      <c r="V17" s="26">
        <v>-66.599999999999994</v>
      </c>
      <c r="X17" s="35">
        <v>-62.2</v>
      </c>
    </row>
    <row r="18" spans="1:24" x14ac:dyDescent="0.25">
      <c r="A18" s="7" t="s">
        <v>126</v>
      </c>
      <c r="B18" s="49">
        <v>27.9</v>
      </c>
      <c r="C18" s="7"/>
      <c r="D18" s="49">
        <v>27.9</v>
      </c>
      <c r="E18" s="7"/>
      <c r="F18" s="49">
        <v>0</v>
      </c>
      <c r="G18" s="7"/>
      <c r="H18" s="49">
        <v>25.2</v>
      </c>
      <c r="I18" s="7"/>
      <c r="J18" s="49">
        <v>0</v>
      </c>
      <c r="K18" s="7"/>
      <c r="L18" s="49">
        <v>1.4</v>
      </c>
      <c r="M18" s="7"/>
      <c r="N18" s="49">
        <v>23.9</v>
      </c>
      <c r="O18" s="7"/>
      <c r="P18" s="49">
        <v>0</v>
      </c>
      <c r="Q18" s="7"/>
      <c r="R18" s="49">
        <v>2.6</v>
      </c>
      <c r="S18" s="49"/>
      <c r="T18" s="26">
        <v>9.6999999999999993</v>
      </c>
      <c r="V18" s="9">
        <v>0</v>
      </c>
      <c r="X18" s="9">
        <v>0</v>
      </c>
    </row>
    <row r="19" spans="1:24" x14ac:dyDescent="0.25">
      <c r="A19" s="7" t="s">
        <v>34</v>
      </c>
      <c r="B19" s="49">
        <v>-9.9</v>
      </c>
      <c r="C19" s="7"/>
      <c r="D19" s="49">
        <v>-9.9</v>
      </c>
      <c r="E19" s="7"/>
      <c r="F19" s="49">
        <v>0</v>
      </c>
      <c r="G19" s="7"/>
      <c r="H19" s="49">
        <v>-0.9</v>
      </c>
      <c r="I19" s="7"/>
      <c r="J19" s="49">
        <v>0.1</v>
      </c>
      <c r="K19" s="7"/>
      <c r="L19" s="49">
        <v>-2.1</v>
      </c>
      <c r="M19" s="7"/>
      <c r="N19" s="49">
        <v>0.4</v>
      </c>
      <c r="O19" s="7"/>
      <c r="P19" s="49">
        <v>0.5</v>
      </c>
      <c r="Q19" s="7"/>
      <c r="R19" s="49">
        <v>-1.6</v>
      </c>
      <c r="S19" s="49"/>
      <c r="T19" s="26">
        <v>-3.2</v>
      </c>
      <c r="V19" s="35">
        <v>2.4</v>
      </c>
      <c r="X19" s="35">
        <v>1.1000000000000001</v>
      </c>
    </row>
    <row r="20" spans="1:24" x14ac:dyDescent="0.25">
      <c r="A20" s="16" t="s">
        <v>38</v>
      </c>
      <c r="B20" s="34">
        <f>SUM(B16:B19)</f>
        <v>-37.9</v>
      </c>
      <c r="C20" s="16"/>
      <c r="D20" s="34">
        <f>SUM(D16:D19)</f>
        <v>-12.4</v>
      </c>
      <c r="E20" s="16"/>
      <c r="F20" s="34">
        <f>SUM(F16:F19)</f>
        <v>-25.5</v>
      </c>
      <c r="G20" s="16"/>
      <c r="H20" s="34">
        <f>SUM(H16:H19)</f>
        <v>-80.3</v>
      </c>
      <c r="I20" s="16"/>
      <c r="J20" s="34">
        <f>SUM(J16:J19)</f>
        <v>-31</v>
      </c>
      <c r="K20" s="16"/>
      <c r="L20" s="34">
        <f>SUM(L16:L19)</f>
        <v>-28.900000000000002</v>
      </c>
      <c r="M20" s="16"/>
      <c r="N20" s="34">
        <f>SUM(N16:N19)</f>
        <v>-9.9999999999999978E-2</v>
      </c>
      <c r="O20" s="16"/>
      <c r="P20" s="34">
        <f>SUM(P16:P19)</f>
        <v>-20.3</v>
      </c>
      <c r="Q20" s="16"/>
      <c r="R20" s="34">
        <f>SUM(R16:R19)</f>
        <v>-1066.5999999999999</v>
      </c>
      <c r="S20" s="54"/>
      <c r="T20" s="36">
        <f>SUM(T16:T19)</f>
        <v>-56.100000000000009</v>
      </c>
      <c r="V20" s="36">
        <f>SUM(V16:V19)</f>
        <v>-72.399999999999991</v>
      </c>
      <c r="X20" s="36">
        <f>SUM(X16:X19)</f>
        <v>-253.00000000000003</v>
      </c>
    </row>
    <row r="21" spans="1:24" x14ac:dyDescent="0.25">
      <c r="A21" s="6" t="s">
        <v>39</v>
      </c>
      <c r="B21" s="48"/>
      <c r="C21" s="6"/>
      <c r="D21" s="48"/>
      <c r="E21" s="6"/>
      <c r="F21" s="48"/>
      <c r="G21" s="6"/>
      <c r="H21" s="48"/>
      <c r="I21" s="6"/>
      <c r="J21" s="48"/>
      <c r="K21" s="6"/>
      <c r="L21" s="48"/>
      <c r="M21" s="6"/>
      <c r="N21" s="48"/>
      <c r="O21" s="6"/>
      <c r="P21" s="48"/>
      <c r="Q21" s="6"/>
      <c r="R21" s="48"/>
      <c r="S21" s="48"/>
      <c r="T21" s="6"/>
      <c r="V21" s="6"/>
      <c r="X21" s="6"/>
    </row>
    <row r="22" spans="1:24" x14ac:dyDescent="0.25">
      <c r="A22" s="7" t="s">
        <v>88</v>
      </c>
      <c r="B22" s="49">
        <v>21.1</v>
      </c>
      <c r="C22" s="7"/>
      <c r="D22" s="49">
        <v>-20.399999999999999</v>
      </c>
      <c r="E22" s="7"/>
      <c r="F22" s="49">
        <v>41.6</v>
      </c>
      <c r="G22" s="7"/>
      <c r="H22" s="49">
        <v>-40.6</v>
      </c>
      <c r="I22" s="7"/>
      <c r="J22" s="49">
        <v>-27.4</v>
      </c>
      <c r="K22" s="7"/>
      <c r="L22" s="49">
        <v>-3.8</v>
      </c>
      <c r="M22" s="7"/>
      <c r="N22" s="49">
        <v>-17.899999999999999</v>
      </c>
      <c r="O22" s="7"/>
      <c r="P22" s="49">
        <v>8.6</v>
      </c>
      <c r="Q22" s="7"/>
      <c r="R22" s="49">
        <v>836.8</v>
      </c>
      <c r="S22" s="49"/>
      <c r="T22" s="26">
        <v>-43.5</v>
      </c>
      <c r="V22" s="35">
        <v>-26.5</v>
      </c>
      <c r="X22" s="35">
        <v>201.2</v>
      </c>
    </row>
    <row r="23" spans="1:24" x14ac:dyDescent="0.25">
      <c r="A23" s="7" t="s">
        <v>40</v>
      </c>
      <c r="B23" s="49">
        <v>-26.9</v>
      </c>
      <c r="C23" s="7"/>
      <c r="D23" s="49">
        <v>-13.2</v>
      </c>
      <c r="E23" s="7"/>
      <c r="F23" s="49">
        <v>-13.6</v>
      </c>
      <c r="G23" s="7"/>
      <c r="H23" s="49">
        <v>-52.6</v>
      </c>
      <c r="I23" s="7"/>
      <c r="J23" s="49">
        <v>-13</v>
      </c>
      <c r="K23" s="7"/>
      <c r="L23" s="49">
        <v>-13</v>
      </c>
      <c r="M23" s="7"/>
      <c r="N23" s="49">
        <v>-13.3</v>
      </c>
      <c r="O23" s="7"/>
      <c r="P23" s="49">
        <v>-13.3</v>
      </c>
      <c r="Q23" s="7"/>
      <c r="R23" s="49">
        <v>-51.6</v>
      </c>
      <c r="S23" s="49"/>
      <c r="T23" s="26">
        <v>-50.7</v>
      </c>
      <c r="V23" s="35">
        <v>-51.7</v>
      </c>
      <c r="X23" s="35">
        <v>-56.7</v>
      </c>
    </row>
    <row r="24" spans="1:24" x14ac:dyDescent="0.25">
      <c r="A24" s="7" t="s">
        <v>42</v>
      </c>
      <c r="B24" s="49">
        <v>0</v>
      </c>
      <c r="C24" s="7"/>
      <c r="D24" s="49">
        <v>0</v>
      </c>
      <c r="E24" s="7"/>
      <c r="F24" s="49">
        <v>0</v>
      </c>
      <c r="G24" s="7"/>
      <c r="H24" s="49">
        <v>0</v>
      </c>
      <c r="I24" s="7"/>
      <c r="J24" s="49">
        <v>0</v>
      </c>
      <c r="K24" s="7"/>
      <c r="L24" s="49">
        <v>0</v>
      </c>
      <c r="M24" s="7"/>
      <c r="N24" s="49">
        <v>0</v>
      </c>
      <c r="O24" s="7"/>
      <c r="P24" s="49">
        <v>0</v>
      </c>
      <c r="Q24" s="7"/>
      <c r="R24" s="49">
        <v>0</v>
      </c>
      <c r="S24" s="49"/>
      <c r="T24" s="26">
        <v>-14</v>
      </c>
      <c r="V24" s="35">
        <v>-118.5</v>
      </c>
      <c r="X24" s="35">
        <v>-200</v>
      </c>
    </row>
    <row r="25" spans="1:24" x14ac:dyDescent="0.25">
      <c r="A25" s="7" t="s">
        <v>41</v>
      </c>
      <c r="B25" s="49">
        <v>-149.30000000000001</v>
      </c>
      <c r="C25" s="7"/>
      <c r="D25" s="49">
        <v>-3.7</v>
      </c>
      <c r="E25" s="7"/>
      <c r="F25" s="49">
        <v>-145.6</v>
      </c>
      <c r="G25" s="7"/>
      <c r="H25" s="49">
        <v>56.4</v>
      </c>
      <c r="I25" s="7"/>
      <c r="J25" s="49">
        <v>144.5</v>
      </c>
      <c r="K25" s="7"/>
      <c r="L25" s="49">
        <v>12</v>
      </c>
      <c r="M25" s="7"/>
      <c r="N25" s="49">
        <v>-0.8</v>
      </c>
      <c r="O25" s="7"/>
      <c r="P25" s="49">
        <v>-99.3</v>
      </c>
      <c r="Q25" s="7"/>
      <c r="R25" s="49">
        <v>126.7</v>
      </c>
      <c r="S25" s="49"/>
      <c r="T25" s="26">
        <v>-0.2</v>
      </c>
      <c r="V25" s="35">
        <v>12.6</v>
      </c>
      <c r="X25" s="35">
        <v>20.3</v>
      </c>
    </row>
    <row r="26" spans="1:24" x14ac:dyDescent="0.25">
      <c r="A26" s="7" t="s">
        <v>34</v>
      </c>
      <c r="B26" s="49">
        <v>-5.6</v>
      </c>
      <c r="C26" s="7"/>
      <c r="D26" s="49">
        <v>-1.1000000000000001</v>
      </c>
      <c r="E26" s="7"/>
      <c r="F26" s="49">
        <v>-4.7</v>
      </c>
      <c r="G26" s="7"/>
      <c r="H26" s="49">
        <f>-14.9+3.1</f>
        <v>-11.8</v>
      </c>
      <c r="I26" s="7"/>
      <c r="J26" s="49">
        <f>-3.8+0.7</f>
        <v>-3.0999999999999996</v>
      </c>
      <c r="K26" s="7"/>
      <c r="L26" s="49">
        <f>-1.3+0.8</f>
        <v>-0.5</v>
      </c>
      <c r="M26" s="7"/>
      <c r="N26" s="49">
        <f>-3.1+0.8</f>
        <v>-2.2999999999999998</v>
      </c>
      <c r="O26" s="7"/>
      <c r="P26" s="49">
        <f>-6.8+0.8</f>
        <v>-6</v>
      </c>
      <c r="Q26" s="7"/>
      <c r="R26" s="49">
        <f>-15.7+16.8</f>
        <v>1.1000000000000014</v>
      </c>
      <c r="S26" s="49"/>
      <c r="T26" s="26">
        <f>-5.9+3.7</f>
        <v>-2.2000000000000002</v>
      </c>
      <c r="V26" s="35">
        <f>-9.3+3.2</f>
        <v>-6.1000000000000005</v>
      </c>
      <c r="X26" s="35">
        <f>-34.5+7.5</f>
        <v>-27</v>
      </c>
    </row>
    <row r="27" spans="1:24" x14ac:dyDescent="0.25">
      <c r="A27" s="16" t="s">
        <v>45</v>
      </c>
      <c r="B27" s="34">
        <f>SUM(B22:B26)</f>
        <v>-160.70000000000002</v>
      </c>
      <c r="C27" s="16"/>
      <c r="D27" s="34">
        <f>SUM(D22:D26)</f>
        <v>-38.4</v>
      </c>
      <c r="E27" s="16"/>
      <c r="F27" s="34">
        <f>SUM(F22:F26)</f>
        <v>-122.3</v>
      </c>
      <c r="G27" s="16"/>
      <c r="H27" s="34">
        <f>SUM(H22:H26)</f>
        <v>-48.600000000000009</v>
      </c>
      <c r="I27" s="16"/>
      <c r="J27" s="34">
        <f>SUM(J22:J26)</f>
        <v>101</v>
      </c>
      <c r="K27" s="16"/>
      <c r="L27" s="34">
        <f>SUM(L22:L26)</f>
        <v>-5.3000000000000007</v>
      </c>
      <c r="M27" s="16"/>
      <c r="N27" s="34">
        <f>SUM(N22:N26)</f>
        <v>-34.299999999999997</v>
      </c>
      <c r="O27" s="16"/>
      <c r="P27" s="34">
        <f>SUM(P22:P26)</f>
        <v>-110</v>
      </c>
      <c r="Q27" s="16"/>
      <c r="R27" s="34">
        <f>SUM(R22:R26)</f>
        <v>913</v>
      </c>
      <c r="S27" s="54"/>
      <c r="T27" s="12">
        <f>SUM(T22:T26)</f>
        <v>-110.60000000000001</v>
      </c>
      <c r="V27" s="12">
        <f>SUM(V22:V26)</f>
        <v>-190.2</v>
      </c>
      <c r="X27" s="12">
        <f>SUM(X22:X26)</f>
        <v>-62.2</v>
      </c>
    </row>
    <row r="28" spans="1:24" ht="42.75" customHeight="1" x14ac:dyDescent="0.25">
      <c r="A28" s="17" t="s">
        <v>46</v>
      </c>
      <c r="B28" s="51">
        <v>3.1</v>
      </c>
      <c r="C28" s="17"/>
      <c r="D28" s="51">
        <v>2.4</v>
      </c>
      <c r="E28" s="17"/>
      <c r="F28" s="51">
        <v>0.6</v>
      </c>
      <c r="G28" s="17"/>
      <c r="H28" s="51">
        <v>-10.7</v>
      </c>
      <c r="I28" s="17"/>
      <c r="J28" s="51">
        <v>3.4</v>
      </c>
      <c r="K28" s="17"/>
      <c r="L28" s="51">
        <v>-10.7</v>
      </c>
      <c r="M28" s="17"/>
      <c r="N28" s="51">
        <v>-4.7</v>
      </c>
      <c r="O28" s="17"/>
      <c r="P28" s="51">
        <v>1.3</v>
      </c>
      <c r="Q28" s="17"/>
      <c r="R28" s="51">
        <v>-1.1000000000000001</v>
      </c>
      <c r="S28" s="51"/>
      <c r="T28" s="41">
        <v>3.7</v>
      </c>
      <c r="V28" s="41">
        <v>5.4</v>
      </c>
      <c r="X28" s="41">
        <v>-7.6</v>
      </c>
    </row>
    <row r="29" spans="1:24" ht="31.5" customHeight="1" x14ac:dyDescent="0.25">
      <c r="A29" s="18" t="s">
        <v>47</v>
      </c>
      <c r="B29" s="37">
        <f>+B28+B27+B20+B14</f>
        <v>-148.20000000000002</v>
      </c>
      <c r="C29" s="18"/>
      <c r="D29" s="37">
        <f>+D28+D27+D20+D14</f>
        <v>5.7000000000000028</v>
      </c>
      <c r="E29" s="18"/>
      <c r="F29" s="37">
        <f>+F28+F27+F20+F14</f>
        <v>-153.89999999999998</v>
      </c>
      <c r="G29" s="18"/>
      <c r="H29" s="37">
        <f>+H28+H27+H20+H14</f>
        <v>51.899999999999977</v>
      </c>
      <c r="I29" s="18"/>
      <c r="J29" s="37">
        <f>+J28+J27+J20+J14</f>
        <v>141.5</v>
      </c>
      <c r="K29" s="18"/>
      <c r="L29" s="37">
        <f>+L28+L27+L20+L14</f>
        <v>6.2999999999999972</v>
      </c>
      <c r="M29" s="18"/>
      <c r="N29" s="37">
        <f>+N28+N27+N20+N14</f>
        <v>-1.2000000000000028</v>
      </c>
      <c r="O29" s="18"/>
      <c r="P29" s="37">
        <f>+P28+P27+P20+P14</f>
        <v>-94.7</v>
      </c>
      <c r="Q29" s="18"/>
      <c r="R29" s="37">
        <f>+R28+R27+R20+R14</f>
        <v>56.10000000000008</v>
      </c>
      <c r="S29" s="42"/>
      <c r="T29" s="10">
        <f>+T28+T27+T20+T14</f>
        <v>58.199999999999989</v>
      </c>
      <c r="V29" s="10">
        <f>+V28+V27+V20+V14</f>
        <v>29.499999999999943</v>
      </c>
      <c r="X29" s="10">
        <f>+X28+X27+X20+X14</f>
        <v>16.499999999999943</v>
      </c>
    </row>
    <row r="30" spans="1:24" ht="31.5" customHeight="1" x14ac:dyDescent="0.25">
      <c r="A30" s="19" t="s">
        <v>117</v>
      </c>
      <c r="B30" s="41">
        <v>337.4</v>
      </c>
      <c r="C30" s="19"/>
      <c r="D30" s="41">
        <v>183.5</v>
      </c>
      <c r="E30" s="19"/>
      <c r="F30" s="41">
        <v>337.4</v>
      </c>
      <c r="G30" s="19"/>
      <c r="H30" s="41">
        <v>285.5</v>
      </c>
      <c r="I30" s="19"/>
      <c r="J30" s="41">
        <v>195.9</v>
      </c>
      <c r="K30" s="19"/>
      <c r="L30" s="41">
        <v>189.6</v>
      </c>
      <c r="M30" s="19"/>
      <c r="N30" s="41">
        <v>190.8</v>
      </c>
      <c r="O30" s="19"/>
      <c r="P30" s="41">
        <v>285.5</v>
      </c>
      <c r="Q30" s="19"/>
      <c r="R30" s="41">
        <v>229.4</v>
      </c>
      <c r="S30" s="41"/>
      <c r="T30" s="41">
        <v>174.8</v>
      </c>
      <c r="V30" s="41">
        <v>145.30000000000001</v>
      </c>
      <c r="X30" s="41">
        <v>128.80000000000001</v>
      </c>
    </row>
    <row r="31" spans="1:24" ht="31.5" customHeight="1" thickBot="1" x14ac:dyDescent="0.3">
      <c r="A31" s="19" t="s">
        <v>48</v>
      </c>
      <c r="B31" s="13">
        <f>SUM(B29:B30)</f>
        <v>189.19999999999996</v>
      </c>
      <c r="C31" s="19"/>
      <c r="D31" s="13">
        <f>SUM(D29:D30)</f>
        <v>189.2</v>
      </c>
      <c r="E31" s="19"/>
      <c r="F31" s="13">
        <f>SUM(F29:F30)</f>
        <v>183.5</v>
      </c>
      <c r="G31" s="19"/>
      <c r="H31" s="13">
        <f>SUM(H29:H30)</f>
        <v>337.4</v>
      </c>
      <c r="I31" s="19"/>
      <c r="J31" s="13">
        <f>SUM(J29:J30)</f>
        <v>337.4</v>
      </c>
      <c r="K31" s="19"/>
      <c r="L31" s="13">
        <f>SUM(L29:L30)</f>
        <v>195.89999999999998</v>
      </c>
      <c r="M31" s="19"/>
      <c r="N31" s="13">
        <f>SUM(N29:N30)</f>
        <v>189.60000000000002</v>
      </c>
      <c r="O31" s="19"/>
      <c r="P31" s="13">
        <f>SUM(P29:P30)</f>
        <v>190.8</v>
      </c>
      <c r="Q31" s="19"/>
      <c r="R31" s="13">
        <f>SUM(R29:R30)</f>
        <v>285.50000000000011</v>
      </c>
      <c r="S31" s="55"/>
      <c r="T31" s="13">
        <f>SUM(T29:T30)</f>
        <v>233</v>
      </c>
      <c r="V31" s="13">
        <f>SUM(V29:V30)</f>
        <v>174.79999999999995</v>
      </c>
      <c r="X31" s="13">
        <f>SUM(X29:X30)</f>
        <v>145.29999999999995</v>
      </c>
    </row>
    <row r="32" spans="1:24" ht="16.5" customHeight="1" thickTop="1" thickBot="1" x14ac:dyDescent="0.3">
      <c r="A32" s="1" t="s">
        <v>112</v>
      </c>
      <c r="B32" s="23">
        <f>+B14+B17</f>
        <v>-8.5999999999999943</v>
      </c>
      <c r="C32" s="1"/>
      <c r="D32" s="23">
        <f>+D14+D17</f>
        <v>23.700000000000003</v>
      </c>
      <c r="E32" s="1"/>
      <c r="F32" s="23">
        <f>+F14+F17</f>
        <v>-32.200000000000003</v>
      </c>
      <c r="G32" s="1"/>
      <c r="H32" s="23">
        <f>+H14+H17</f>
        <v>86.9</v>
      </c>
      <c r="I32" s="1"/>
      <c r="J32" s="23">
        <f>+J14+J17</f>
        <v>36.999999999999993</v>
      </c>
      <c r="K32" s="1"/>
      <c r="L32" s="23">
        <f>+L14+L17</f>
        <v>23.000000000000004</v>
      </c>
      <c r="M32" s="1"/>
      <c r="N32" s="23">
        <f>+N14+N17</f>
        <v>13.5</v>
      </c>
      <c r="O32" s="1"/>
      <c r="P32" s="23">
        <f>+P14+P17</f>
        <v>13.499999999999996</v>
      </c>
      <c r="Q32" s="1"/>
      <c r="R32" s="23">
        <f>+R14+R17</f>
        <v>101.70000000000002</v>
      </c>
      <c r="S32" s="55"/>
      <c r="T32" s="23">
        <f>+T14+T17</f>
        <v>158.6</v>
      </c>
      <c r="V32" s="23">
        <f>+V14+V17</f>
        <v>220.09999999999994</v>
      </c>
      <c r="X32" s="23">
        <f>+X14+X17</f>
        <v>277.09999999999997</v>
      </c>
    </row>
    <row r="33" spans="1:17" ht="13" thickTop="1" x14ac:dyDescent="0.25"/>
    <row r="34" spans="1:17" ht="13" x14ac:dyDescent="0.3">
      <c r="A34" s="59" t="s">
        <v>124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Q34" s="59"/>
    </row>
    <row r="36" spans="1:17" x14ac:dyDescent="0.25">
      <c r="A36" s="60" t="s">
        <v>110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X31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</cols>
  <sheetData>
    <row r="1" spans="1:24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4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4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4" x14ac:dyDescent="0.25">
      <c r="B5" s="21" t="s">
        <v>140</v>
      </c>
      <c r="D5" s="21" t="s">
        <v>139</v>
      </c>
      <c r="F5" s="21" t="s">
        <v>136</v>
      </c>
      <c r="H5" s="21" t="s">
        <v>132</v>
      </c>
      <c r="J5" s="21" t="s">
        <v>133</v>
      </c>
      <c r="L5" s="21" t="s">
        <v>129</v>
      </c>
      <c r="N5" s="21" t="s">
        <v>123</v>
      </c>
      <c r="P5" s="21" t="s">
        <v>118</v>
      </c>
      <c r="R5" s="21" t="s">
        <v>106</v>
      </c>
      <c r="T5" s="21" t="s">
        <v>64</v>
      </c>
      <c r="V5" s="21" t="s">
        <v>65</v>
      </c>
      <c r="X5" s="21" t="s">
        <v>66</v>
      </c>
    </row>
    <row r="6" spans="1:24" x14ac:dyDescent="0.2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x14ac:dyDescent="0.25">
      <c r="A7" s="6" t="s">
        <v>53</v>
      </c>
      <c r="B7" s="27">
        <v>346.4</v>
      </c>
      <c r="C7" s="6"/>
      <c r="D7" s="27">
        <v>174.4</v>
      </c>
      <c r="E7" s="6"/>
      <c r="F7" s="27">
        <v>172</v>
      </c>
      <c r="G7" s="6"/>
      <c r="H7" s="27">
        <v>678.6</v>
      </c>
      <c r="I7" s="6"/>
      <c r="J7" s="27">
        <v>171.4</v>
      </c>
      <c r="K7" s="6"/>
      <c r="L7" s="27">
        <v>169.8</v>
      </c>
      <c r="M7" s="6"/>
      <c r="N7" s="27">
        <v>171.2</v>
      </c>
      <c r="O7" s="6"/>
      <c r="P7" s="27">
        <v>166.2</v>
      </c>
      <c r="Q7" s="6"/>
      <c r="R7" s="27">
        <v>510.4</v>
      </c>
      <c r="S7" s="6"/>
      <c r="T7" s="11">
        <v>301.89999999999998</v>
      </c>
      <c r="V7" s="11">
        <v>269.60000000000002</v>
      </c>
      <c r="X7" s="11">
        <v>224.5</v>
      </c>
    </row>
    <row r="8" spans="1:24" x14ac:dyDescent="0.25">
      <c r="A8" s="6" t="s">
        <v>135</v>
      </c>
      <c r="B8" s="56">
        <v>130.69999999999999</v>
      </c>
      <c r="C8" s="6"/>
      <c r="D8" s="56">
        <v>72.099999999999994</v>
      </c>
      <c r="E8" s="6"/>
      <c r="F8" s="56">
        <v>58.6</v>
      </c>
      <c r="G8" s="6"/>
      <c r="H8" s="56">
        <v>267.5</v>
      </c>
      <c r="I8" s="6"/>
      <c r="J8" s="56">
        <v>62.7</v>
      </c>
      <c r="K8" s="6"/>
      <c r="L8" s="56">
        <v>66.7</v>
      </c>
      <c r="M8" s="6"/>
      <c r="N8" s="56">
        <v>68.599999999999994</v>
      </c>
      <c r="O8" s="6"/>
      <c r="P8" s="56">
        <v>69.5</v>
      </c>
      <c r="Q8" s="6"/>
      <c r="R8" s="56">
        <v>262.3</v>
      </c>
      <c r="S8" s="6"/>
      <c r="T8" s="9">
        <v>252.8</v>
      </c>
      <c r="V8" s="9">
        <v>318.39999999999998</v>
      </c>
      <c r="X8" s="9">
        <v>307.60000000000002</v>
      </c>
    </row>
    <row r="9" spans="1:24" x14ac:dyDescent="0.25">
      <c r="A9" s="6" t="s">
        <v>54</v>
      </c>
      <c r="B9" s="56">
        <v>274.89999999999998</v>
      </c>
      <c r="C9" s="6"/>
      <c r="D9" s="56">
        <v>138.80000000000001</v>
      </c>
      <c r="E9" s="6"/>
      <c r="F9" s="56">
        <v>136.1</v>
      </c>
      <c r="G9" s="6"/>
      <c r="H9" s="56">
        <v>562.9</v>
      </c>
      <c r="I9" s="6"/>
      <c r="J9" s="56">
        <v>154.30000000000001</v>
      </c>
      <c r="K9" s="6"/>
      <c r="L9" s="56">
        <v>136.1</v>
      </c>
      <c r="M9" s="6"/>
      <c r="N9" s="56">
        <v>139.30000000000001</v>
      </c>
      <c r="O9" s="6"/>
      <c r="P9" s="56">
        <v>133.19999999999999</v>
      </c>
      <c r="Q9" s="6"/>
      <c r="R9" s="56">
        <v>546.5</v>
      </c>
      <c r="S9" s="6"/>
      <c r="T9" s="9">
        <v>529.6</v>
      </c>
      <c r="V9" s="9">
        <v>640.9</v>
      </c>
      <c r="X9" s="9">
        <v>658.4</v>
      </c>
    </row>
    <row r="10" spans="1:24" x14ac:dyDescent="0.25">
      <c r="A10" s="6" t="s">
        <v>55</v>
      </c>
      <c r="B10" s="56">
        <v>365.1</v>
      </c>
      <c r="C10" s="6"/>
      <c r="D10" s="56">
        <v>186.4</v>
      </c>
      <c r="E10" s="6"/>
      <c r="F10" s="56">
        <v>178.7</v>
      </c>
      <c r="G10" s="6"/>
      <c r="H10" s="56">
        <v>729</v>
      </c>
      <c r="I10" s="6"/>
      <c r="J10" s="56">
        <v>175.6</v>
      </c>
      <c r="K10" s="6"/>
      <c r="L10" s="56">
        <v>182.4</v>
      </c>
      <c r="M10" s="6"/>
      <c r="N10" s="56">
        <v>183.9</v>
      </c>
      <c r="O10" s="6"/>
      <c r="P10" s="56">
        <v>187.1</v>
      </c>
      <c r="Q10" s="6"/>
      <c r="R10" s="56">
        <v>703</v>
      </c>
      <c r="S10" s="6"/>
      <c r="T10" s="9">
        <v>706.5</v>
      </c>
      <c r="V10" s="9">
        <v>779.8</v>
      </c>
      <c r="X10" s="9">
        <v>807.5</v>
      </c>
    </row>
    <row r="11" spans="1:24" ht="13" thickBot="1" x14ac:dyDescent="0.3">
      <c r="A11" s="7" t="s">
        <v>56</v>
      </c>
      <c r="B11" s="24">
        <f>SUM(B7:B10)</f>
        <v>1117.0999999999999</v>
      </c>
      <c r="C11" s="7"/>
      <c r="D11" s="24">
        <f>SUM(D7:D10)</f>
        <v>571.70000000000005</v>
      </c>
      <c r="E11" s="7"/>
      <c r="F11" s="24">
        <f>SUM(F7:F10)</f>
        <v>545.4</v>
      </c>
      <c r="G11" s="7"/>
      <c r="H11" s="24">
        <f>SUM(H7:H10)</f>
        <v>2238</v>
      </c>
      <c r="I11" s="7"/>
      <c r="J11" s="24">
        <f>SUM(J7:J10)</f>
        <v>564</v>
      </c>
      <c r="K11" s="7"/>
      <c r="L11" s="24">
        <f>SUM(L7:L10)</f>
        <v>555</v>
      </c>
      <c r="M11" s="7"/>
      <c r="N11" s="24">
        <f>SUM(N7:N10)</f>
        <v>563</v>
      </c>
      <c r="O11" s="7"/>
      <c r="P11" s="24">
        <f>SUM(P7:P10)</f>
        <v>556</v>
      </c>
      <c r="Q11" s="7"/>
      <c r="R11" s="24">
        <f>SUM(R7:R10)</f>
        <v>2022.2</v>
      </c>
      <c r="S11" s="7"/>
      <c r="T11" s="24">
        <f>SUM(T7:T10)</f>
        <v>1790.8000000000002</v>
      </c>
      <c r="V11" s="24">
        <f>SUM(V7:V10)</f>
        <v>2008.7</v>
      </c>
      <c r="X11" s="24">
        <f>SUM(X7:X10)</f>
        <v>1998</v>
      </c>
    </row>
    <row r="12" spans="1:24" ht="13" thickTop="1" x14ac:dyDescent="0.25"/>
    <row r="13" spans="1:24" x14ac:dyDescent="0.2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24" x14ac:dyDescent="0.25">
      <c r="A14" s="6" t="s">
        <v>53</v>
      </c>
      <c r="B14" s="27">
        <v>72.900000000000006</v>
      </c>
      <c r="C14" s="6"/>
      <c r="D14" s="27">
        <v>36.299999999999997</v>
      </c>
      <c r="E14" s="6"/>
      <c r="F14" s="27">
        <v>36.5</v>
      </c>
      <c r="G14" s="6"/>
      <c r="H14" s="27">
        <v>144.6</v>
      </c>
      <c r="I14" s="6"/>
      <c r="J14" s="27">
        <v>37</v>
      </c>
      <c r="K14" s="6"/>
      <c r="L14" s="27">
        <v>36.200000000000003</v>
      </c>
      <c r="M14" s="6"/>
      <c r="N14" s="27">
        <v>35</v>
      </c>
      <c r="O14" s="6"/>
      <c r="P14" s="27">
        <v>36.4</v>
      </c>
      <c r="Q14" s="6"/>
      <c r="R14" s="27">
        <v>105.6</v>
      </c>
      <c r="S14" s="6"/>
      <c r="T14" s="11">
        <v>68.099999999999994</v>
      </c>
      <c r="V14" s="11">
        <v>74.400000000000006</v>
      </c>
      <c r="X14" s="11">
        <v>59</v>
      </c>
    </row>
    <row r="15" spans="1:24" x14ac:dyDescent="0.25">
      <c r="A15" s="6" t="s">
        <v>135</v>
      </c>
      <c r="B15" s="56">
        <v>33</v>
      </c>
      <c r="C15" s="6"/>
      <c r="D15" s="56">
        <v>17.8</v>
      </c>
      <c r="E15" s="6"/>
      <c r="F15" s="26">
        <v>15.3</v>
      </c>
      <c r="G15" s="6"/>
      <c r="H15" s="26">
        <v>68.2</v>
      </c>
      <c r="I15" s="6"/>
      <c r="J15" s="26">
        <v>17.3</v>
      </c>
      <c r="K15" s="6"/>
      <c r="L15" s="26">
        <v>16</v>
      </c>
      <c r="M15" s="6"/>
      <c r="N15" s="26">
        <v>17.5</v>
      </c>
      <c r="O15" s="6"/>
      <c r="P15" s="26">
        <v>17.3</v>
      </c>
      <c r="Q15" s="6"/>
      <c r="R15" s="26">
        <v>70.2</v>
      </c>
      <c r="S15" s="6"/>
      <c r="T15" s="9">
        <v>61.6</v>
      </c>
      <c r="V15" s="9">
        <v>77.2</v>
      </c>
      <c r="X15" s="9">
        <v>70</v>
      </c>
    </row>
    <row r="16" spans="1:24" x14ac:dyDescent="0.25">
      <c r="A16" s="6" t="s">
        <v>54</v>
      </c>
      <c r="B16" s="56">
        <v>40</v>
      </c>
      <c r="C16" s="6"/>
      <c r="D16" s="56">
        <v>21.2</v>
      </c>
      <c r="E16" s="6"/>
      <c r="F16" s="26">
        <v>18.8</v>
      </c>
      <c r="G16" s="6"/>
      <c r="H16" s="26">
        <v>79.5</v>
      </c>
      <c r="I16" s="6"/>
      <c r="J16" s="26">
        <v>29.8</v>
      </c>
      <c r="K16" s="6"/>
      <c r="L16" s="26">
        <v>18.3</v>
      </c>
      <c r="M16" s="6"/>
      <c r="N16" s="26">
        <v>14.6</v>
      </c>
      <c r="O16" s="6"/>
      <c r="P16" s="26">
        <v>17</v>
      </c>
      <c r="Q16" s="6"/>
      <c r="R16" s="26">
        <v>85.4</v>
      </c>
      <c r="S16" s="6"/>
      <c r="T16" s="9">
        <v>66.599999999999994</v>
      </c>
      <c r="V16" s="9">
        <v>101.3</v>
      </c>
      <c r="X16" s="9">
        <v>105.6</v>
      </c>
    </row>
    <row r="17" spans="1:24" x14ac:dyDescent="0.25">
      <c r="A17" s="6" t="s">
        <v>55</v>
      </c>
      <c r="B17" s="56">
        <v>160.1</v>
      </c>
      <c r="C17" s="6"/>
      <c r="D17" s="56">
        <v>83.6</v>
      </c>
      <c r="E17" s="6"/>
      <c r="F17" s="26">
        <v>76.5</v>
      </c>
      <c r="G17" s="6"/>
      <c r="H17" s="26">
        <v>320.5</v>
      </c>
      <c r="I17" s="6"/>
      <c r="J17" s="26">
        <v>74.7</v>
      </c>
      <c r="K17" s="6"/>
      <c r="L17" s="26">
        <v>80.5</v>
      </c>
      <c r="M17" s="6"/>
      <c r="N17" s="26">
        <v>82.5</v>
      </c>
      <c r="O17" s="6"/>
      <c r="P17" s="26">
        <v>82.8</v>
      </c>
      <c r="Q17" s="6"/>
      <c r="R17" s="26">
        <v>324.2</v>
      </c>
      <c r="S17" s="6"/>
      <c r="T17" s="9">
        <v>341.7</v>
      </c>
      <c r="V17" s="9">
        <v>402.7</v>
      </c>
      <c r="X17" s="9">
        <v>415.2</v>
      </c>
    </row>
    <row r="18" spans="1:24" x14ac:dyDescent="0.25">
      <c r="A18" s="6" t="s">
        <v>58</v>
      </c>
      <c r="B18" s="56">
        <v>-97.2</v>
      </c>
      <c r="C18" s="6"/>
      <c r="D18" s="56">
        <v>-50.5</v>
      </c>
      <c r="E18" s="6"/>
      <c r="F18" s="26">
        <v>-46.7</v>
      </c>
      <c r="G18" s="6"/>
      <c r="H18" s="26">
        <v>-194.7</v>
      </c>
      <c r="I18" s="6"/>
      <c r="J18" s="26">
        <v>-46.6</v>
      </c>
      <c r="K18" s="6"/>
      <c r="L18" s="26">
        <v>-46.4</v>
      </c>
      <c r="M18" s="6"/>
      <c r="N18" s="26">
        <v>-47.9</v>
      </c>
      <c r="O18" s="6"/>
      <c r="P18" s="26">
        <v>-53.9</v>
      </c>
      <c r="Q18" s="6"/>
      <c r="R18" s="26">
        <v>-177.6</v>
      </c>
      <c r="S18" s="6"/>
      <c r="T18" s="9">
        <v>-173.5</v>
      </c>
      <c r="V18" s="9">
        <v>-174.7</v>
      </c>
      <c r="X18" s="9">
        <v>-140.5</v>
      </c>
    </row>
    <row r="19" spans="1:24" ht="13" thickBot="1" x14ac:dyDescent="0.3">
      <c r="A19" s="7" t="s">
        <v>56</v>
      </c>
      <c r="B19" s="24">
        <f>SUM(B14:B18)</f>
        <v>208.8</v>
      </c>
      <c r="C19" s="7"/>
      <c r="D19" s="24">
        <f>SUM(D14:D18)</f>
        <v>108.39999999999998</v>
      </c>
      <c r="E19" s="7"/>
      <c r="F19" s="24">
        <f>SUM(F14:F18)</f>
        <v>100.39999999999999</v>
      </c>
      <c r="G19" s="7"/>
      <c r="H19" s="24">
        <f>SUM(H14:H18)</f>
        <v>418.09999999999997</v>
      </c>
      <c r="I19" s="7"/>
      <c r="J19" s="24">
        <f>SUM(J14:J18)</f>
        <v>112.20000000000002</v>
      </c>
      <c r="K19" s="7"/>
      <c r="L19" s="24">
        <f>SUM(L14:L18)</f>
        <v>104.6</v>
      </c>
      <c r="M19" s="7"/>
      <c r="N19" s="24">
        <f>SUM(N14:N18)</f>
        <v>101.69999999999999</v>
      </c>
      <c r="O19" s="7"/>
      <c r="P19" s="24">
        <f>SUM(P14:P18)</f>
        <v>99.6</v>
      </c>
      <c r="Q19" s="7"/>
      <c r="R19" s="24">
        <f>SUM(R14:R18)</f>
        <v>407.80000000000007</v>
      </c>
      <c r="S19" s="7"/>
      <c r="T19" s="24">
        <f>SUM(T14:T18)</f>
        <v>364.5</v>
      </c>
      <c r="V19" s="24">
        <f>SUM(V14:V18)</f>
        <v>480.90000000000003</v>
      </c>
      <c r="X19" s="24">
        <f>SUM(X14:X18)</f>
        <v>509.29999999999995</v>
      </c>
    </row>
    <row r="20" spans="1:24" ht="13" thickTop="1" x14ac:dyDescent="0.25"/>
    <row r="21" spans="1:24" x14ac:dyDescent="0.25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4" x14ac:dyDescent="0.25">
      <c r="A22" s="6" t="s">
        <v>53</v>
      </c>
      <c r="B22" s="28">
        <f>+B14/B7</f>
        <v>0.21045034642032334</v>
      </c>
      <c r="C22" s="6"/>
      <c r="D22" s="28">
        <f>+D14/D7</f>
        <v>0.20814220183486237</v>
      </c>
      <c r="E22" s="6"/>
      <c r="F22" s="28">
        <f>+F14/F7</f>
        <v>0.21220930232558138</v>
      </c>
      <c r="G22" s="6"/>
      <c r="H22" s="28">
        <f>+H14/H7</f>
        <v>0.21308576480990274</v>
      </c>
      <c r="I22" s="6"/>
      <c r="J22" s="28">
        <f>+J14/J7</f>
        <v>0.21586931155192532</v>
      </c>
      <c r="K22" s="6"/>
      <c r="L22" s="28">
        <f>+L14/L7</f>
        <v>0.2131919905771496</v>
      </c>
      <c r="M22" s="6"/>
      <c r="N22" s="28">
        <f>+N14/N7</f>
        <v>0.20443925233644861</v>
      </c>
      <c r="O22" s="6"/>
      <c r="P22" s="28">
        <f>+P14/P7</f>
        <v>0.21901323706377859</v>
      </c>
      <c r="Q22" s="6"/>
      <c r="R22" s="28">
        <f>+R14/R7</f>
        <v>0.20689655172413793</v>
      </c>
      <c r="S22" s="6"/>
      <c r="T22" s="28">
        <f>+T14/T7</f>
        <v>0.22557138125207021</v>
      </c>
      <c r="V22" s="28">
        <f>+V14/V7</f>
        <v>0.27596439169139464</v>
      </c>
      <c r="X22" s="28">
        <f>+X14/X7</f>
        <v>0.26280623608017817</v>
      </c>
    </row>
    <row r="23" spans="1:24" x14ac:dyDescent="0.25">
      <c r="A23" s="6" t="s">
        <v>135</v>
      </c>
      <c r="B23" s="28">
        <f>+B15/B8</f>
        <v>0.252486610558531</v>
      </c>
      <c r="C23" s="6"/>
      <c r="D23" s="28">
        <f>+D15/D8</f>
        <v>0.24687933425797506</v>
      </c>
      <c r="E23" s="6"/>
      <c r="F23" s="28">
        <f>+F15/F8</f>
        <v>0.26109215017064846</v>
      </c>
      <c r="G23" s="6"/>
      <c r="H23" s="28">
        <f>+H15/H8</f>
        <v>0.25495327102803739</v>
      </c>
      <c r="I23" s="6"/>
      <c r="J23" s="28">
        <f>+J15/J8</f>
        <v>0.27591706539074962</v>
      </c>
      <c r="K23" s="6"/>
      <c r="L23" s="28">
        <f>+L15/L8</f>
        <v>0.23988005997001499</v>
      </c>
      <c r="M23" s="6"/>
      <c r="N23" s="28">
        <f>+N15/N8</f>
        <v>0.25510204081632654</v>
      </c>
      <c r="O23" s="6"/>
      <c r="P23" s="28">
        <f>+P15/P8</f>
        <v>0.24892086330935254</v>
      </c>
      <c r="Q23" s="6"/>
      <c r="R23" s="28">
        <f>+R15/R8</f>
        <v>0.26763248189096456</v>
      </c>
      <c r="S23" s="6"/>
      <c r="T23" s="28">
        <f>+T15/T8</f>
        <v>0.24367088607594936</v>
      </c>
      <c r="V23" s="28">
        <f>+V15/V8</f>
        <v>0.24246231155778897</v>
      </c>
      <c r="X23" s="28">
        <f>+X15/X8</f>
        <v>0.22756827048114434</v>
      </c>
    </row>
    <row r="24" spans="1:24" x14ac:dyDescent="0.25">
      <c r="A24" s="6" t="s">
        <v>54</v>
      </c>
      <c r="B24" s="28">
        <f>+B16/B9</f>
        <v>0.14550745725718445</v>
      </c>
      <c r="C24" s="6"/>
      <c r="D24" s="28">
        <f>+D16/D9</f>
        <v>0.15273775216138327</v>
      </c>
      <c r="E24" s="6"/>
      <c r="F24" s="28">
        <f>+F16/F9</f>
        <v>0.13813372520205733</v>
      </c>
      <c r="G24" s="6"/>
      <c r="H24" s="28">
        <f>+H16/H9</f>
        <v>0.14123290104814354</v>
      </c>
      <c r="I24" s="6"/>
      <c r="J24" s="28">
        <f>+J16/J9</f>
        <v>0.19313026571613739</v>
      </c>
      <c r="K24" s="6"/>
      <c r="L24" s="28">
        <f>+L16/L9</f>
        <v>0.13445995591476856</v>
      </c>
      <c r="M24" s="6"/>
      <c r="N24" s="28">
        <f>+N16/N9</f>
        <v>0.10480976310122038</v>
      </c>
      <c r="O24" s="6"/>
      <c r="P24" s="28">
        <f>+P16/P9</f>
        <v>0.12762762762762764</v>
      </c>
      <c r="Q24" s="6"/>
      <c r="R24" s="28">
        <f>+R16/R9</f>
        <v>0.15626715462031107</v>
      </c>
      <c r="S24" s="6"/>
      <c r="T24" s="28">
        <f>+T16/T9</f>
        <v>0.12575528700906344</v>
      </c>
      <c r="V24" s="28">
        <f>+V16/V9</f>
        <v>0.15805897955999376</v>
      </c>
      <c r="X24" s="28">
        <f>+X16/X9</f>
        <v>0.16038882138517618</v>
      </c>
    </row>
    <row r="25" spans="1:24" x14ac:dyDescent="0.25">
      <c r="A25" s="6" t="s">
        <v>55</v>
      </c>
      <c r="B25" s="28">
        <f>+B17/B10</f>
        <v>0.43850999726102435</v>
      </c>
      <c r="C25" s="6"/>
      <c r="D25" s="28">
        <f>+D17/D10</f>
        <v>0.44849785407725318</v>
      </c>
      <c r="E25" s="6"/>
      <c r="F25" s="28">
        <f>+F17/F10</f>
        <v>0.42809177392277564</v>
      </c>
      <c r="G25" s="6"/>
      <c r="H25" s="28">
        <f>+H17/H10</f>
        <v>0.43964334705075447</v>
      </c>
      <c r="I25" s="6"/>
      <c r="J25" s="28">
        <f>+J17/J10</f>
        <v>0.42539863325740324</v>
      </c>
      <c r="K25" s="6"/>
      <c r="L25" s="28">
        <f>+L17/L10</f>
        <v>0.44133771929824561</v>
      </c>
      <c r="M25" s="6"/>
      <c r="N25" s="28">
        <f>+N17/N10</f>
        <v>0.44861337683523655</v>
      </c>
      <c r="O25" s="6"/>
      <c r="P25" s="28">
        <f>+P17/P10</f>
        <v>0.44254409406734369</v>
      </c>
      <c r="Q25" s="6"/>
      <c r="R25" s="28">
        <f>+R17/R10</f>
        <v>0.46116642958748222</v>
      </c>
      <c r="S25" s="6"/>
      <c r="T25" s="28">
        <f>+T17/T10</f>
        <v>0.48365180467091295</v>
      </c>
      <c r="V25" s="28">
        <f>+V17/V10</f>
        <v>0.51641446524749934</v>
      </c>
      <c r="X25" s="28">
        <f>+X17/X10</f>
        <v>0.51417956656346753</v>
      </c>
    </row>
    <row r="26" spans="1:24" x14ac:dyDescent="0.25">
      <c r="A26" s="7" t="s">
        <v>56</v>
      </c>
      <c r="B26" s="28">
        <f>+B19/B11</f>
        <v>0.18691254140184407</v>
      </c>
      <c r="C26" s="7"/>
      <c r="D26" s="28">
        <f>+D19/D11</f>
        <v>0.1896099352807416</v>
      </c>
      <c r="E26" s="7"/>
      <c r="F26" s="28">
        <f>+F19/F11</f>
        <v>0.18408507517418407</v>
      </c>
      <c r="G26" s="7"/>
      <c r="H26" s="28">
        <f>+H19/H11</f>
        <v>0.18681858802502233</v>
      </c>
      <c r="I26" s="7"/>
      <c r="J26" s="28">
        <f>+J19/J11</f>
        <v>0.19893617021276599</v>
      </c>
      <c r="K26" s="7"/>
      <c r="L26" s="28">
        <f>+L19/L11</f>
        <v>0.18846846846846846</v>
      </c>
      <c r="M26" s="7"/>
      <c r="N26" s="28">
        <f>+N19/N11</f>
        <v>0.18063943161634102</v>
      </c>
      <c r="O26" s="7"/>
      <c r="P26" s="28">
        <f>+P19/P11</f>
        <v>0.179136690647482</v>
      </c>
      <c r="Q26" s="7"/>
      <c r="R26" s="28">
        <f>+R19/R11</f>
        <v>0.20166155672040356</v>
      </c>
      <c r="S26" s="7"/>
      <c r="T26" s="28">
        <f>+T19/T11</f>
        <v>0.20354031717668078</v>
      </c>
      <c r="V26" s="28">
        <f>+V19/V11</f>
        <v>0.2394085727087171</v>
      </c>
      <c r="X26" s="28">
        <f>+X19/X11</f>
        <v>0.25490490490490486</v>
      </c>
    </row>
    <row r="28" spans="1:24" ht="13" x14ac:dyDescent="0.3">
      <c r="A28" s="59" t="s">
        <v>124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30" spans="1:24" x14ac:dyDescent="0.25">
      <c r="A30" s="64" t="s">
        <v>138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1"/>
      <c r="Q30" s="1"/>
    </row>
    <row r="31" spans="1:24" x14ac:dyDescent="0.25">
      <c r="A31" s="64" t="s">
        <v>120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1"/>
      <c r="Q31" s="1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Z25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6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6" ht="15" x14ac:dyDescent="0.3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6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6" x14ac:dyDescent="0.25">
      <c r="B6" s="21" t="s">
        <v>140</v>
      </c>
      <c r="D6" s="21" t="s">
        <v>139</v>
      </c>
      <c r="F6" s="21" t="s">
        <v>136</v>
      </c>
      <c r="H6" s="21" t="s">
        <v>132</v>
      </c>
      <c r="J6" s="21" t="s">
        <v>133</v>
      </c>
      <c r="L6" s="21" t="s">
        <v>129</v>
      </c>
      <c r="N6" s="21" t="s">
        <v>123</v>
      </c>
      <c r="P6" s="21" t="s">
        <v>118</v>
      </c>
      <c r="R6" s="21" t="s">
        <v>106</v>
      </c>
      <c r="T6" s="21" t="s">
        <v>64</v>
      </c>
      <c r="V6" s="21" t="s">
        <v>65</v>
      </c>
      <c r="X6" s="21" t="s">
        <v>66</v>
      </c>
    </row>
    <row r="7" spans="1:26" x14ac:dyDescent="0.25">
      <c r="A7" s="1" t="s">
        <v>72</v>
      </c>
      <c r="B7" s="11">
        <v>19.2</v>
      </c>
      <c r="C7" s="1"/>
      <c r="D7" s="11">
        <v>16.399999999999999</v>
      </c>
      <c r="E7" s="1"/>
      <c r="F7" s="11">
        <v>2.8</v>
      </c>
      <c r="G7" s="1"/>
      <c r="H7" s="11">
        <v>65.5</v>
      </c>
      <c r="I7" s="1"/>
      <c r="J7" s="11">
        <v>19</v>
      </c>
      <c r="K7" s="1"/>
      <c r="L7" s="11">
        <v>14.7</v>
      </c>
      <c r="M7" s="1"/>
      <c r="N7" s="11">
        <v>22.1</v>
      </c>
      <c r="O7" s="1"/>
      <c r="P7" s="11">
        <v>9.6999999999999993</v>
      </c>
      <c r="Q7" s="1"/>
      <c r="R7" s="11">
        <v>62.8</v>
      </c>
      <c r="S7" s="11"/>
      <c r="T7" s="27">
        <v>5.3</v>
      </c>
      <c r="U7" s="27"/>
      <c r="V7" s="27">
        <v>-223.8</v>
      </c>
      <c r="W7" s="27"/>
      <c r="X7" s="27">
        <v>149.6</v>
      </c>
      <c r="Y7" s="27"/>
      <c r="Z7" s="27"/>
    </row>
    <row r="8" spans="1:26" x14ac:dyDescent="0.25">
      <c r="A8" s="6" t="s">
        <v>94</v>
      </c>
      <c r="B8" s="48">
        <v>-0.1</v>
      </c>
      <c r="C8" s="6"/>
      <c r="D8" s="48">
        <v>0</v>
      </c>
      <c r="E8" s="6"/>
      <c r="F8" s="48">
        <v>0</v>
      </c>
      <c r="G8" s="6"/>
      <c r="H8" s="48">
        <v>-0.1</v>
      </c>
      <c r="I8" s="6"/>
      <c r="J8" s="48">
        <v>0</v>
      </c>
      <c r="K8" s="6"/>
      <c r="L8" s="48">
        <v>0</v>
      </c>
      <c r="M8" s="6"/>
      <c r="N8" s="48">
        <v>0</v>
      </c>
      <c r="O8" s="6"/>
      <c r="P8" s="48">
        <v>-0.1</v>
      </c>
      <c r="Q8" s="6"/>
      <c r="R8" s="48">
        <v>-0.2</v>
      </c>
      <c r="S8" s="48"/>
      <c r="T8" s="9">
        <v>-0.1</v>
      </c>
      <c r="U8" s="27"/>
      <c r="V8" s="30">
        <v>0</v>
      </c>
      <c r="W8" s="27"/>
      <c r="X8" s="30">
        <v>0</v>
      </c>
      <c r="Y8" s="27"/>
      <c r="Z8" s="27"/>
    </row>
    <row r="9" spans="1:26" x14ac:dyDescent="0.25">
      <c r="A9" s="6" t="s">
        <v>10</v>
      </c>
      <c r="B9" s="48">
        <v>61.9</v>
      </c>
      <c r="C9" s="6"/>
      <c r="D9" s="48">
        <v>31.9</v>
      </c>
      <c r="E9" s="6"/>
      <c r="F9" s="48">
        <v>30</v>
      </c>
      <c r="G9" s="6"/>
      <c r="H9" s="48">
        <v>94.4</v>
      </c>
      <c r="I9" s="6"/>
      <c r="J9" s="48">
        <v>29</v>
      </c>
      <c r="K9" s="6"/>
      <c r="L9" s="48">
        <v>23.8</v>
      </c>
      <c r="M9" s="6"/>
      <c r="N9" s="48">
        <v>21.4</v>
      </c>
      <c r="O9" s="6"/>
      <c r="P9" s="48">
        <v>20.3</v>
      </c>
      <c r="Q9" s="6"/>
      <c r="R9" s="48">
        <v>55.6</v>
      </c>
      <c r="S9" s="48"/>
      <c r="T9" s="9">
        <v>23.1</v>
      </c>
      <c r="U9" s="26"/>
      <c r="V9" s="26">
        <v>34.700000000000003</v>
      </c>
      <c r="W9" s="26"/>
      <c r="X9" s="26">
        <v>27.1</v>
      </c>
      <c r="Y9" s="27"/>
      <c r="Z9" s="27"/>
    </row>
    <row r="10" spans="1:26" x14ac:dyDescent="0.25">
      <c r="A10" s="6" t="s">
        <v>93</v>
      </c>
      <c r="B10" s="48">
        <v>10.4</v>
      </c>
      <c r="C10" s="6"/>
      <c r="D10" s="48">
        <v>6.6</v>
      </c>
      <c r="E10" s="6"/>
      <c r="F10" s="48">
        <v>3.7</v>
      </c>
      <c r="G10" s="6"/>
      <c r="H10" s="48">
        <v>18.899999999999999</v>
      </c>
      <c r="I10" s="6"/>
      <c r="J10" s="48">
        <v>-0.7</v>
      </c>
      <c r="K10" s="6"/>
      <c r="L10" s="48">
        <v>6.2</v>
      </c>
      <c r="M10" s="6"/>
      <c r="N10" s="48">
        <v>10.5</v>
      </c>
      <c r="O10" s="6"/>
      <c r="P10" s="48">
        <v>2.9</v>
      </c>
      <c r="Q10" s="6"/>
      <c r="R10" s="48">
        <v>31</v>
      </c>
      <c r="S10" s="48"/>
      <c r="T10" s="9">
        <v>21.5</v>
      </c>
      <c r="U10" s="26"/>
      <c r="V10" s="26">
        <v>8.1</v>
      </c>
      <c r="W10" s="26"/>
      <c r="X10" s="26">
        <v>63</v>
      </c>
      <c r="Y10" s="27"/>
      <c r="Z10" s="27"/>
    </row>
    <row r="11" spans="1:26" x14ac:dyDescent="0.25">
      <c r="A11" s="6" t="s">
        <v>14</v>
      </c>
      <c r="B11" s="48">
        <v>86.1</v>
      </c>
      <c r="C11" s="6"/>
      <c r="D11" s="48">
        <v>42.6</v>
      </c>
      <c r="E11" s="6"/>
      <c r="F11" s="48">
        <v>43.5</v>
      </c>
      <c r="G11" s="6"/>
      <c r="H11" s="48">
        <v>172.6</v>
      </c>
      <c r="I11" s="6"/>
      <c r="J11" s="48">
        <v>43.6</v>
      </c>
      <c r="K11" s="6"/>
      <c r="L11" s="48">
        <v>42.3</v>
      </c>
      <c r="M11" s="6"/>
      <c r="N11" s="48">
        <v>45</v>
      </c>
      <c r="O11" s="6"/>
      <c r="P11" s="48">
        <v>41.6</v>
      </c>
      <c r="Q11" s="6"/>
      <c r="R11" s="48">
        <v>148.80000000000001</v>
      </c>
      <c r="S11" s="48"/>
      <c r="T11" s="9">
        <v>110.8</v>
      </c>
      <c r="U11" s="26"/>
      <c r="V11" s="26">
        <v>126</v>
      </c>
      <c r="W11" s="26"/>
      <c r="X11" s="26">
        <v>131.1</v>
      </c>
      <c r="Y11" s="27"/>
      <c r="Z11" s="27"/>
    </row>
    <row r="12" spans="1:26" x14ac:dyDescent="0.25">
      <c r="A12" s="8" t="s">
        <v>15</v>
      </c>
      <c r="B12" s="29">
        <f>SUM(B7:B11)</f>
        <v>177.5</v>
      </c>
      <c r="C12" s="8"/>
      <c r="D12" s="29">
        <f>SUM(D7:D11)</f>
        <v>97.5</v>
      </c>
      <c r="E12" s="8"/>
      <c r="F12" s="29">
        <f>SUM(F7:F11)</f>
        <v>80</v>
      </c>
      <c r="G12" s="8"/>
      <c r="H12" s="29">
        <f>SUM(H7:H11)</f>
        <v>351.3</v>
      </c>
      <c r="I12" s="8"/>
      <c r="J12" s="29">
        <f>SUM(J7:J11)</f>
        <v>90.9</v>
      </c>
      <c r="K12" s="8"/>
      <c r="L12" s="29">
        <f>SUM(L7:L11)</f>
        <v>87</v>
      </c>
      <c r="M12" s="8"/>
      <c r="N12" s="29">
        <f>SUM(N7:N11)</f>
        <v>99</v>
      </c>
      <c r="O12" s="8"/>
      <c r="P12" s="29">
        <f>SUM(P7:P11)</f>
        <v>74.400000000000006</v>
      </c>
      <c r="Q12" s="8"/>
      <c r="R12" s="29">
        <f>SUM(R7:R11)</f>
        <v>298</v>
      </c>
      <c r="S12" s="8"/>
      <c r="T12" s="29">
        <f>SUM(T7:T11)</f>
        <v>160.6</v>
      </c>
      <c r="U12" s="26"/>
      <c r="V12" s="29">
        <f>SUM(V7:V11)</f>
        <v>-55.000000000000028</v>
      </c>
      <c r="W12" s="26"/>
      <c r="X12" s="29">
        <f>SUM(X7:X11)</f>
        <v>370.79999999999995</v>
      </c>
      <c r="Y12" s="27"/>
      <c r="Z12" s="27"/>
    </row>
    <row r="13" spans="1:26" x14ac:dyDescent="0.25">
      <c r="A13" s="6" t="s">
        <v>9</v>
      </c>
      <c r="B13" s="48">
        <v>0</v>
      </c>
      <c r="C13" s="6"/>
      <c r="D13" s="48">
        <v>0</v>
      </c>
      <c r="E13" s="6"/>
      <c r="F13" s="48">
        <v>0</v>
      </c>
      <c r="G13" s="6"/>
      <c r="H13" s="48">
        <v>0</v>
      </c>
      <c r="I13" s="6"/>
      <c r="J13" s="48">
        <v>0</v>
      </c>
      <c r="K13" s="6"/>
      <c r="L13" s="48">
        <v>0</v>
      </c>
      <c r="M13" s="6"/>
      <c r="N13" s="48">
        <v>0</v>
      </c>
      <c r="O13" s="6"/>
      <c r="P13" s="48">
        <v>0</v>
      </c>
      <c r="Q13" s="6"/>
      <c r="R13" s="48">
        <v>0</v>
      </c>
      <c r="S13" s="48"/>
      <c r="T13" s="26">
        <v>101.7</v>
      </c>
      <c r="U13" s="26"/>
      <c r="V13" s="26">
        <v>421.1</v>
      </c>
      <c r="W13" s="26"/>
      <c r="X13" s="26">
        <v>101.3</v>
      </c>
      <c r="Y13" s="27"/>
      <c r="Z13" s="27"/>
    </row>
    <row r="14" spans="1:26" x14ac:dyDescent="0.25">
      <c r="A14" s="6" t="s">
        <v>73</v>
      </c>
      <c r="B14" s="48">
        <v>41.6</v>
      </c>
      <c r="C14" s="6"/>
      <c r="D14" s="48">
        <v>27.5</v>
      </c>
      <c r="E14" s="6"/>
      <c r="F14" s="48">
        <v>14.1</v>
      </c>
      <c r="G14" s="6"/>
      <c r="H14" s="48">
        <v>63.1</v>
      </c>
      <c r="I14" s="6"/>
      <c r="J14" s="48">
        <v>16.3</v>
      </c>
      <c r="K14" s="6"/>
      <c r="L14" s="48">
        <v>15.3</v>
      </c>
      <c r="M14" s="6"/>
      <c r="N14" s="48">
        <v>15.2</v>
      </c>
      <c r="O14" s="6"/>
      <c r="P14" s="48">
        <v>16.3</v>
      </c>
      <c r="Q14" s="6"/>
      <c r="R14" s="48">
        <v>59</v>
      </c>
      <c r="S14" s="48"/>
      <c r="T14" s="26">
        <v>80.7</v>
      </c>
      <c r="U14" s="26"/>
      <c r="V14" s="26">
        <v>79.5</v>
      </c>
      <c r="W14" s="26"/>
      <c r="X14" s="26">
        <v>21.2</v>
      </c>
      <c r="Y14" s="27"/>
      <c r="Z14" s="27"/>
    </row>
    <row r="15" spans="1:26" x14ac:dyDescent="0.25">
      <c r="A15" s="6" t="s">
        <v>74</v>
      </c>
      <c r="B15" s="48">
        <v>0</v>
      </c>
      <c r="C15" s="6"/>
      <c r="D15" s="48">
        <v>0</v>
      </c>
      <c r="E15" s="6"/>
      <c r="F15" s="48">
        <v>0</v>
      </c>
      <c r="G15" s="6"/>
      <c r="H15" s="48">
        <v>0</v>
      </c>
      <c r="I15" s="6"/>
      <c r="J15" s="48">
        <v>0</v>
      </c>
      <c r="K15" s="6"/>
      <c r="L15" s="48">
        <v>0</v>
      </c>
      <c r="M15" s="6"/>
      <c r="N15" s="48">
        <v>0</v>
      </c>
      <c r="O15" s="6"/>
      <c r="P15" s="48">
        <v>0</v>
      </c>
      <c r="Q15" s="6"/>
      <c r="R15" s="48">
        <v>0</v>
      </c>
      <c r="S15" s="48"/>
      <c r="T15" s="30">
        <v>0</v>
      </c>
      <c r="U15" s="26"/>
      <c r="V15" s="26">
        <v>9.4</v>
      </c>
      <c r="W15" s="26"/>
      <c r="X15" s="26">
        <v>7.2</v>
      </c>
      <c r="Y15" s="27"/>
      <c r="Z15" s="27"/>
    </row>
    <row r="16" spans="1:26" x14ac:dyDescent="0.25">
      <c r="A16" s="6" t="s">
        <v>77</v>
      </c>
      <c r="B16" s="48">
        <v>11.4</v>
      </c>
      <c r="C16" s="6"/>
      <c r="D16" s="48">
        <v>5.5</v>
      </c>
      <c r="E16" s="6"/>
      <c r="F16" s="48">
        <v>5.9</v>
      </c>
      <c r="G16" s="6"/>
      <c r="H16" s="48">
        <v>23.6</v>
      </c>
      <c r="I16" s="6"/>
      <c r="J16" s="48">
        <v>4.9000000000000004</v>
      </c>
      <c r="K16" s="6"/>
      <c r="L16" s="48">
        <v>5.7</v>
      </c>
      <c r="M16" s="6"/>
      <c r="N16" s="48">
        <v>4.9000000000000004</v>
      </c>
      <c r="O16" s="6"/>
      <c r="P16" s="48">
        <v>8.1</v>
      </c>
      <c r="Q16" s="6"/>
      <c r="R16" s="48">
        <v>29.5</v>
      </c>
      <c r="S16" s="48"/>
      <c r="T16" s="26">
        <v>21.8</v>
      </c>
      <c r="U16" s="26"/>
      <c r="V16" s="26">
        <v>19.2</v>
      </c>
      <c r="W16" s="26"/>
      <c r="X16" s="26">
        <v>11.7</v>
      </c>
      <c r="Y16" s="27"/>
      <c r="Z16" s="27"/>
    </row>
    <row r="17" spans="1:26" x14ac:dyDescent="0.25">
      <c r="A17" s="6" t="s">
        <v>75</v>
      </c>
      <c r="B17" s="48">
        <v>0</v>
      </c>
      <c r="C17" s="6"/>
      <c r="D17" s="48">
        <v>0</v>
      </c>
      <c r="E17" s="6"/>
      <c r="F17" s="48">
        <v>0</v>
      </c>
      <c r="G17" s="6"/>
      <c r="H17" s="48">
        <v>0.1</v>
      </c>
      <c r="I17" s="6"/>
      <c r="J17" s="48">
        <v>0</v>
      </c>
      <c r="K17" s="6"/>
      <c r="L17" s="48">
        <v>0.1</v>
      </c>
      <c r="M17" s="6"/>
      <c r="N17" s="48">
        <v>0</v>
      </c>
      <c r="O17" s="6"/>
      <c r="P17" s="48">
        <v>0.1</v>
      </c>
      <c r="Q17" s="6"/>
      <c r="R17" s="48">
        <v>18.899999999999999</v>
      </c>
      <c r="S17" s="48"/>
      <c r="T17" s="30">
        <v>0</v>
      </c>
      <c r="U17" s="26"/>
      <c r="V17" s="26">
        <v>0.2</v>
      </c>
      <c r="W17" s="26"/>
      <c r="X17" s="26">
        <v>1.7</v>
      </c>
      <c r="Y17" s="27"/>
      <c r="Z17" s="27"/>
    </row>
    <row r="18" spans="1:26" x14ac:dyDescent="0.25">
      <c r="A18" s="6" t="s">
        <v>96</v>
      </c>
      <c r="B18" s="48">
        <v>0.2</v>
      </c>
      <c r="C18" s="6"/>
      <c r="D18" s="48">
        <v>-0.2</v>
      </c>
      <c r="E18" s="6"/>
      <c r="F18" s="48">
        <v>0.4</v>
      </c>
      <c r="G18" s="6"/>
      <c r="H18" s="48">
        <v>-0.7</v>
      </c>
      <c r="I18" s="6"/>
      <c r="J18" s="48">
        <v>0.1</v>
      </c>
      <c r="K18" s="6"/>
      <c r="L18" s="48">
        <v>-1.7</v>
      </c>
      <c r="M18" s="6"/>
      <c r="N18" s="48">
        <v>0.1</v>
      </c>
      <c r="O18" s="6"/>
      <c r="P18" s="48">
        <v>0.7</v>
      </c>
      <c r="Q18" s="6"/>
      <c r="R18" s="48">
        <v>2.4</v>
      </c>
      <c r="S18" s="48"/>
      <c r="T18" s="26">
        <v>-2.1</v>
      </c>
      <c r="U18" s="26"/>
      <c r="V18" s="26">
        <v>6.4</v>
      </c>
      <c r="W18" s="26"/>
      <c r="X18" s="26">
        <v>10.5</v>
      </c>
      <c r="Y18" s="27"/>
      <c r="Z18" s="27"/>
    </row>
    <row r="19" spans="1:26" x14ac:dyDescent="0.25">
      <c r="A19" s="6" t="s">
        <v>127</v>
      </c>
      <c r="B19" s="30">
        <v>-21.9</v>
      </c>
      <c r="C19" s="6"/>
      <c r="D19" s="30">
        <v>-21.9</v>
      </c>
      <c r="E19" s="6"/>
      <c r="F19" s="30">
        <v>0</v>
      </c>
      <c r="G19" s="6"/>
      <c r="H19" s="30">
        <v>-19.3</v>
      </c>
      <c r="I19" s="6"/>
      <c r="J19" s="30">
        <v>0</v>
      </c>
      <c r="K19" s="6"/>
      <c r="L19" s="30">
        <v>-1.8</v>
      </c>
      <c r="M19" s="6"/>
      <c r="N19" s="30">
        <v>-17.5</v>
      </c>
      <c r="O19" s="6"/>
      <c r="P19" s="30">
        <v>0</v>
      </c>
      <c r="Q19" s="6"/>
      <c r="R19" s="30">
        <v>0</v>
      </c>
      <c r="S19" s="48"/>
      <c r="T19" s="26">
        <v>1.8</v>
      </c>
      <c r="U19" s="26"/>
      <c r="V19" s="26">
        <v>0.1</v>
      </c>
      <c r="W19" s="26"/>
      <c r="X19" s="26">
        <v>-15.6</v>
      </c>
      <c r="Y19" s="27"/>
      <c r="Z19" s="27"/>
    </row>
    <row r="20" spans="1:26" x14ac:dyDescent="0.25">
      <c r="A20" s="6" t="s">
        <v>97</v>
      </c>
      <c r="B20" s="30">
        <v>0</v>
      </c>
      <c r="C20" s="6"/>
      <c r="D20" s="30">
        <v>0</v>
      </c>
      <c r="E20" s="6"/>
      <c r="F20" s="30">
        <v>0</v>
      </c>
      <c r="G20" s="6"/>
      <c r="H20" s="30">
        <v>0</v>
      </c>
      <c r="I20" s="6"/>
      <c r="J20" s="30">
        <v>0</v>
      </c>
      <c r="K20" s="6"/>
      <c r="L20" s="30">
        <v>0</v>
      </c>
      <c r="M20" s="6"/>
      <c r="N20" s="30">
        <v>0</v>
      </c>
      <c r="O20" s="6"/>
      <c r="P20" s="30">
        <v>0</v>
      </c>
      <c r="Q20" s="6"/>
      <c r="R20" s="30">
        <v>0</v>
      </c>
      <c r="S20" s="48"/>
      <c r="T20" s="30">
        <v>0</v>
      </c>
      <c r="U20" s="26"/>
      <c r="V20" s="30">
        <v>0</v>
      </c>
      <c r="W20" s="26"/>
      <c r="X20" s="26">
        <v>0.5</v>
      </c>
      <c r="Y20" s="27"/>
      <c r="Z20" s="27"/>
    </row>
    <row r="21" spans="1:26" ht="13" thickBot="1" x14ac:dyDescent="0.3">
      <c r="A21" s="1" t="s">
        <v>16</v>
      </c>
      <c r="B21" s="24">
        <f>SUM(B12:B20)</f>
        <v>208.79999999999998</v>
      </c>
      <c r="C21" s="1"/>
      <c r="D21" s="24">
        <f>SUM(D12:D20)</f>
        <v>108.4</v>
      </c>
      <c r="E21" s="1"/>
      <c r="F21" s="24">
        <f>SUM(F12:F20)</f>
        <v>100.4</v>
      </c>
      <c r="G21" s="1"/>
      <c r="H21" s="24">
        <f>SUM(H12:H20)</f>
        <v>418.10000000000008</v>
      </c>
      <c r="I21" s="1"/>
      <c r="J21" s="24">
        <f>SUM(J12:J20)</f>
        <v>112.2</v>
      </c>
      <c r="K21" s="1"/>
      <c r="L21" s="24">
        <f>SUM(L12:L20)</f>
        <v>104.6</v>
      </c>
      <c r="M21" s="1"/>
      <c r="N21" s="24">
        <f>SUM(N12:N20)</f>
        <v>101.7</v>
      </c>
      <c r="O21" s="1"/>
      <c r="P21" s="24">
        <f>SUM(P12:P20)</f>
        <v>99.6</v>
      </c>
      <c r="Q21" s="1"/>
      <c r="R21" s="24">
        <f>SUM(R12:R20)</f>
        <v>407.79999999999995</v>
      </c>
      <c r="S21" s="1"/>
      <c r="T21" s="24">
        <f>SUM(T12:T20)</f>
        <v>364.5</v>
      </c>
      <c r="U21" s="26"/>
      <c r="V21" s="24">
        <f>SUM(V12:V20)</f>
        <v>480.9</v>
      </c>
      <c r="W21" s="26"/>
      <c r="X21" s="24">
        <f>SUM(X12:X20)</f>
        <v>509.29999999999995</v>
      </c>
      <c r="Y21" s="27"/>
      <c r="Z21" s="27"/>
    </row>
    <row r="22" spans="1:26" ht="13" thickTop="1" x14ac:dyDescent="0.25">
      <c r="A22" s="8" t="s">
        <v>114</v>
      </c>
      <c r="C22" s="8"/>
      <c r="E22" s="8"/>
      <c r="G22" s="8"/>
      <c r="I22" s="8"/>
      <c r="K22" s="8"/>
      <c r="M22" s="8"/>
      <c r="O22" s="8"/>
      <c r="Q22" s="8"/>
      <c r="T22" s="26"/>
      <c r="U22" s="26"/>
      <c r="V22" s="26"/>
      <c r="W22" s="26"/>
      <c r="X22" s="26"/>
      <c r="Y22" s="27"/>
      <c r="Z22" s="27"/>
    </row>
    <row r="23" spans="1:26" s="28" customFormat="1" x14ac:dyDescent="0.25">
      <c r="A23" s="62" t="s">
        <v>115</v>
      </c>
      <c r="B23" s="28">
        <v>0.187</v>
      </c>
      <c r="C23" s="62"/>
      <c r="D23" s="28">
        <v>0.19</v>
      </c>
      <c r="E23" s="62"/>
      <c r="F23" s="28">
        <v>0.184</v>
      </c>
      <c r="G23" s="62"/>
      <c r="H23" s="28">
        <v>0.187</v>
      </c>
      <c r="I23" s="62"/>
      <c r="J23" s="28">
        <v>0.19900000000000001</v>
      </c>
      <c r="K23" s="62"/>
      <c r="L23" s="28">
        <v>0.188</v>
      </c>
      <c r="M23" s="62"/>
      <c r="N23" s="28">
        <v>0.18099999999999999</v>
      </c>
      <c r="O23" s="62"/>
      <c r="P23" s="28">
        <v>0.17899999999999999</v>
      </c>
      <c r="Q23" s="62"/>
      <c r="R23" s="28">
        <v>0.20200000000000001</v>
      </c>
      <c r="T23" s="28">
        <v>0.20399999999999999</v>
      </c>
      <c r="V23" s="28">
        <v>0.23899999999999999</v>
      </c>
      <c r="X23" s="28">
        <v>0.255</v>
      </c>
    </row>
    <row r="25" spans="1:26" ht="13" x14ac:dyDescent="0.3">
      <c r="A25" s="59" t="s">
        <v>124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Y36"/>
  <sheetViews>
    <sheetView showGridLines="0" workbookViewId="0"/>
  </sheetViews>
  <sheetFormatPr defaultRowHeight="12.5" x14ac:dyDescent="0.25"/>
  <cols>
    <col min="1" max="1" width="66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  <col min="24" max="24" width="13.453125" customWidth="1"/>
  </cols>
  <sheetData>
    <row r="1" spans="1:25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ht="15" x14ac:dyDescent="0.3">
      <c r="A3" s="4" t="s">
        <v>121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5" x14ac:dyDescent="0.25">
      <c r="A4" s="3" t="s">
        <v>100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5" x14ac:dyDescent="0.25">
      <c r="B6" s="21" t="s">
        <v>140</v>
      </c>
      <c r="D6" s="21" t="s">
        <v>139</v>
      </c>
      <c r="F6" s="21" t="s">
        <v>136</v>
      </c>
      <c r="H6" s="21" t="s">
        <v>132</v>
      </c>
      <c r="J6" s="21" t="s">
        <v>133</v>
      </c>
      <c r="L6" s="21" t="s">
        <v>129</v>
      </c>
      <c r="N6" s="21" t="s">
        <v>123</v>
      </c>
      <c r="P6" s="21" t="s">
        <v>118</v>
      </c>
      <c r="R6" s="21" t="s">
        <v>106</v>
      </c>
      <c r="T6" s="21" t="s">
        <v>64</v>
      </c>
      <c r="V6" s="21" t="s">
        <v>65</v>
      </c>
      <c r="X6" s="21" t="s">
        <v>66</v>
      </c>
    </row>
    <row r="7" spans="1:25" x14ac:dyDescent="0.25">
      <c r="A7" s="1" t="s">
        <v>72</v>
      </c>
      <c r="B7" s="11">
        <v>19.2</v>
      </c>
      <c r="C7" s="1"/>
      <c r="D7" s="11">
        <v>16.399999999999999</v>
      </c>
      <c r="E7" s="1"/>
      <c r="F7" s="11">
        <v>2.8</v>
      </c>
      <c r="G7" s="1"/>
      <c r="H7" s="11">
        <v>65.5</v>
      </c>
      <c r="I7" s="1"/>
      <c r="J7" s="11">
        <v>19</v>
      </c>
      <c r="K7" s="1"/>
      <c r="L7" s="11">
        <v>14.7</v>
      </c>
      <c r="M7" s="1"/>
      <c r="N7" s="11">
        <v>22.1</v>
      </c>
      <c r="O7" s="1"/>
      <c r="P7" s="11">
        <v>9.6999999999999993</v>
      </c>
      <c r="Q7" s="1"/>
      <c r="R7" s="11">
        <v>62.8</v>
      </c>
      <c r="S7" s="9"/>
      <c r="T7" s="27">
        <v>5.3</v>
      </c>
      <c r="U7" s="26"/>
      <c r="V7" s="27">
        <v>-223.8</v>
      </c>
      <c r="W7" s="26"/>
      <c r="X7" s="27">
        <v>149.6</v>
      </c>
      <c r="Y7" s="26"/>
    </row>
    <row r="8" spans="1:25" x14ac:dyDescent="0.25">
      <c r="A8" s="1" t="s">
        <v>94</v>
      </c>
      <c r="B8" s="9">
        <v>-0.1</v>
      </c>
      <c r="C8" s="1"/>
      <c r="D8" s="9">
        <v>0</v>
      </c>
      <c r="E8" s="1"/>
      <c r="F8" s="9">
        <v>0</v>
      </c>
      <c r="G8" s="1"/>
      <c r="H8" s="9">
        <v>-0.1</v>
      </c>
      <c r="I8" s="1"/>
      <c r="J8" s="9">
        <v>0</v>
      </c>
      <c r="K8" s="1"/>
      <c r="L8" s="9">
        <v>0</v>
      </c>
      <c r="M8" s="1"/>
      <c r="N8" s="9">
        <v>0</v>
      </c>
      <c r="O8" s="1"/>
      <c r="P8" s="9">
        <v>-0.1</v>
      </c>
      <c r="Q8" s="1"/>
      <c r="R8" s="9">
        <v>-0.2</v>
      </c>
      <c r="S8" s="9"/>
      <c r="T8" s="30">
        <v>-0.1</v>
      </c>
      <c r="U8" s="26"/>
      <c r="V8" s="30">
        <v>0</v>
      </c>
      <c r="W8" s="26"/>
      <c r="X8" s="30">
        <v>0</v>
      </c>
      <c r="Y8" s="26"/>
    </row>
    <row r="9" spans="1:25" x14ac:dyDescent="0.25">
      <c r="A9" s="6" t="s">
        <v>95</v>
      </c>
      <c r="B9" s="10">
        <f>SUM(B7:B8)</f>
        <v>19.099999999999998</v>
      </c>
      <c r="C9" s="6"/>
      <c r="D9" s="10">
        <f>SUM(D7:D8)</f>
        <v>16.399999999999999</v>
      </c>
      <c r="E9" s="6"/>
      <c r="F9" s="10">
        <f>SUM(F7:F8)</f>
        <v>2.8</v>
      </c>
      <c r="G9" s="6"/>
      <c r="H9" s="10">
        <f>SUM(H7:H8)</f>
        <v>65.400000000000006</v>
      </c>
      <c r="I9" s="6"/>
      <c r="J9" s="10">
        <f>SUM(J7:J8)</f>
        <v>19</v>
      </c>
      <c r="K9" s="6"/>
      <c r="L9" s="10">
        <f>SUM(L7:L8)</f>
        <v>14.7</v>
      </c>
      <c r="M9" s="6"/>
      <c r="N9" s="10">
        <f>SUM(N7:N8)</f>
        <v>22.1</v>
      </c>
      <c r="O9" s="6"/>
      <c r="P9" s="10">
        <f>SUM(P7:P8)</f>
        <v>9.6</v>
      </c>
      <c r="Q9" s="6"/>
      <c r="R9" s="10">
        <f>SUM(R7:R8)</f>
        <v>62.599999999999994</v>
      </c>
      <c r="S9" s="48"/>
      <c r="T9" s="10">
        <f>SUM(T7:T8)</f>
        <v>5.2</v>
      </c>
      <c r="U9" s="26"/>
      <c r="V9" s="10">
        <f>SUM(V7:V8)</f>
        <v>-223.8</v>
      </c>
      <c r="W9" s="26"/>
      <c r="X9" s="10">
        <f>SUM(X7:X8)</f>
        <v>149.6</v>
      </c>
      <c r="Y9" s="26"/>
    </row>
    <row r="10" spans="1:25" x14ac:dyDescent="0.25">
      <c r="A10" s="7" t="s">
        <v>9</v>
      </c>
      <c r="B10" s="49">
        <v>0</v>
      </c>
      <c r="C10" s="7"/>
      <c r="D10" s="49">
        <v>0</v>
      </c>
      <c r="E10" s="7"/>
      <c r="F10" s="49">
        <v>0</v>
      </c>
      <c r="G10" s="7"/>
      <c r="H10" s="49">
        <v>0</v>
      </c>
      <c r="I10" s="7"/>
      <c r="J10" s="49">
        <v>0</v>
      </c>
      <c r="K10" s="7"/>
      <c r="L10" s="49">
        <v>0</v>
      </c>
      <c r="M10" s="7"/>
      <c r="N10" s="49">
        <v>0</v>
      </c>
      <c r="O10" s="7"/>
      <c r="P10" s="49">
        <v>0</v>
      </c>
      <c r="Q10" s="7"/>
      <c r="R10" s="49">
        <v>0</v>
      </c>
      <c r="S10" s="49"/>
      <c r="T10" s="26">
        <v>101.7</v>
      </c>
      <c r="U10" s="26"/>
      <c r="V10" s="26">
        <v>421.1</v>
      </c>
      <c r="W10" s="26"/>
      <c r="X10" s="26">
        <v>101.3</v>
      </c>
      <c r="Y10" s="26"/>
    </row>
    <row r="11" spans="1:25" x14ac:dyDescent="0.25">
      <c r="A11" s="7" t="s">
        <v>76</v>
      </c>
      <c r="B11" s="49">
        <v>42.3</v>
      </c>
      <c r="C11" s="7"/>
      <c r="D11" s="49">
        <v>21</v>
      </c>
      <c r="E11" s="7"/>
      <c r="F11" s="49">
        <v>21.3</v>
      </c>
      <c r="G11" s="7"/>
      <c r="H11" s="49">
        <v>90.6</v>
      </c>
      <c r="I11" s="7"/>
      <c r="J11" s="49">
        <v>21.9</v>
      </c>
      <c r="K11" s="7"/>
      <c r="L11" s="49">
        <v>21.7</v>
      </c>
      <c r="M11" s="7"/>
      <c r="N11" s="49">
        <v>23</v>
      </c>
      <c r="O11" s="7"/>
      <c r="P11" s="49">
        <v>23.9</v>
      </c>
      <c r="Q11" s="7"/>
      <c r="R11" s="49">
        <v>82.9</v>
      </c>
      <c r="S11" s="49"/>
      <c r="T11" s="26">
        <v>55.9</v>
      </c>
      <c r="U11" s="26"/>
      <c r="V11" s="26">
        <v>70.7</v>
      </c>
      <c r="W11" s="26"/>
      <c r="X11" s="26">
        <v>78.599999999999994</v>
      </c>
      <c r="Y11" s="26"/>
    </row>
    <row r="12" spans="1:25" x14ac:dyDescent="0.25">
      <c r="A12" s="7" t="s">
        <v>73</v>
      </c>
      <c r="B12" s="49">
        <v>41.6</v>
      </c>
      <c r="C12" s="7"/>
      <c r="D12" s="49">
        <v>27.5</v>
      </c>
      <c r="E12" s="7"/>
      <c r="F12" s="49">
        <v>14.1</v>
      </c>
      <c r="G12" s="7"/>
      <c r="H12" s="49">
        <v>63.1</v>
      </c>
      <c r="I12" s="7"/>
      <c r="J12" s="49">
        <v>16.3</v>
      </c>
      <c r="K12" s="7"/>
      <c r="L12" s="49">
        <v>15.3</v>
      </c>
      <c r="M12" s="7"/>
      <c r="N12" s="49">
        <v>15.2</v>
      </c>
      <c r="O12" s="7"/>
      <c r="P12" s="49">
        <v>16.3</v>
      </c>
      <c r="Q12" s="7"/>
      <c r="R12" s="49">
        <v>59</v>
      </c>
      <c r="S12" s="49"/>
      <c r="T12" s="26">
        <v>80.7</v>
      </c>
      <c r="U12" s="26"/>
      <c r="V12" s="26">
        <v>79.5</v>
      </c>
      <c r="W12" s="26"/>
      <c r="X12" s="26">
        <v>21.2</v>
      </c>
      <c r="Y12" s="26"/>
    </row>
    <row r="13" spans="1:25" x14ac:dyDescent="0.25">
      <c r="A13" s="7" t="s">
        <v>74</v>
      </c>
      <c r="B13" s="30">
        <v>0</v>
      </c>
      <c r="C13" s="7"/>
      <c r="D13" s="30">
        <v>0</v>
      </c>
      <c r="E13" s="7"/>
      <c r="F13" s="30">
        <v>0</v>
      </c>
      <c r="G13" s="7"/>
      <c r="H13" s="30">
        <v>0</v>
      </c>
      <c r="I13" s="7"/>
      <c r="J13" s="30">
        <v>0</v>
      </c>
      <c r="K13" s="7"/>
      <c r="L13" s="30">
        <v>0</v>
      </c>
      <c r="M13" s="7"/>
      <c r="N13" s="30">
        <v>0</v>
      </c>
      <c r="O13" s="7"/>
      <c r="P13" s="30">
        <v>0</v>
      </c>
      <c r="Q13" s="7"/>
      <c r="R13" s="30">
        <v>0</v>
      </c>
      <c r="S13" s="49"/>
      <c r="T13" s="30">
        <v>0</v>
      </c>
      <c r="U13" s="26"/>
      <c r="V13" s="26">
        <v>9.4</v>
      </c>
      <c r="W13" s="26"/>
      <c r="X13" s="26">
        <v>7.2</v>
      </c>
      <c r="Y13" s="26"/>
    </row>
    <row r="14" spans="1:25" x14ac:dyDescent="0.25">
      <c r="A14" s="7" t="s">
        <v>77</v>
      </c>
      <c r="B14" s="49">
        <v>11.4</v>
      </c>
      <c r="C14" s="7"/>
      <c r="D14" s="49">
        <v>5.5</v>
      </c>
      <c r="E14" s="7"/>
      <c r="F14" s="49">
        <v>5.9</v>
      </c>
      <c r="G14" s="7"/>
      <c r="H14" s="49">
        <v>23.6</v>
      </c>
      <c r="I14" s="7"/>
      <c r="J14" s="49">
        <v>4.9000000000000004</v>
      </c>
      <c r="K14" s="7"/>
      <c r="L14" s="49">
        <v>5.7</v>
      </c>
      <c r="M14" s="7"/>
      <c r="N14" s="49">
        <v>4.9000000000000004</v>
      </c>
      <c r="O14" s="7"/>
      <c r="P14" s="49">
        <v>8.1</v>
      </c>
      <c r="Q14" s="7"/>
      <c r="R14" s="49">
        <v>29.5</v>
      </c>
      <c r="S14" s="49"/>
      <c r="T14" s="26">
        <v>21.8</v>
      </c>
      <c r="U14" s="26"/>
      <c r="V14" s="26">
        <v>19.2</v>
      </c>
      <c r="W14" s="26"/>
      <c r="X14" s="26">
        <v>11.7</v>
      </c>
      <c r="Y14" s="26"/>
    </row>
    <row r="15" spans="1:25" x14ac:dyDescent="0.25">
      <c r="A15" s="7" t="s">
        <v>75</v>
      </c>
      <c r="B15" s="49">
        <v>0</v>
      </c>
      <c r="C15" s="7"/>
      <c r="D15" s="49">
        <v>0</v>
      </c>
      <c r="E15" s="7"/>
      <c r="F15" s="49">
        <v>0</v>
      </c>
      <c r="G15" s="7"/>
      <c r="H15" s="49">
        <v>0.1</v>
      </c>
      <c r="I15" s="7"/>
      <c r="J15" s="49">
        <v>0</v>
      </c>
      <c r="K15" s="7"/>
      <c r="L15" s="49">
        <v>0.1</v>
      </c>
      <c r="M15" s="7"/>
      <c r="N15" s="49">
        <v>0</v>
      </c>
      <c r="O15" s="7"/>
      <c r="P15" s="49">
        <v>0.1</v>
      </c>
      <c r="Q15" s="7"/>
      <c r="R15" s="49">
        <v>18.899999999999999</v>
      </c>
      <c r="S15" s="49"/>
      <c r="T15" s="30">
        <v>0</v>
      </c>
      <c r="U15" s="26"/>
      <c r="V15" s="26">
        <v>0.2</v>
      </c>
      <c r="W15" s="26"/>
      <c r="X15" s="26">
        <v>1.7</v>
      </c>
      <c r="Y15" s="26"/>
    </row>
    <row r="16" spans="1:25" x14ac:dyDescent="0.25">
      <c r="A16" s="7" t="s">
        <v>96</v>
      </c>
      <c r="B16" s="49">
        <v>0.2</v>
      </c>
      <c r="C16" s="7"/>
      <c r="D16" s="49">
        <v>-0.2</v>
      </c>
      <c r="E16" s="7"/>
      <c r="F16" s="49">
        <v>0.4</v>
      </c>
      <c r="G16" s="7"/>
      <c r="H16" s="49">
        <v>-0.7</v>
      </c>
      <c r="I16" s="7"/>
      <c r="J16" s="49">
        <v>0.1</v>
      </c>
      <c r="K16" s="7"/>
      <c r="L16" s="49">
        <v>-1.7</v>
      </c>
      <c r="M16" s="7"/>
      <c r="N16" s="49">
        <v>0.1</v>
      </c>
      <c r="O16" s="7"/>
      <c r="P16" s="49">
        <v>0.7</v>
      </c>
      <c r="Q16" s="7"/>
      <c r="R16" s="49">
        <v>2.4</v>
      </c>
      <c r="S16" s="49"/>
      <c r="T16" s="26">
        <v>-2.1</v>
      </c>
      <c r="U16" s="26"/>
      <c r="V16" s="26">
        <v>6.4</v>
      </c>
      <c r="W16" s="26"/>
      <c r="X16" s="26">
        <v>10.5</v>
      </c>
      <c r="Y16" s="26"/>
    </row>
    <row r="17" spans="1:25" x14ac:dyDescent="0.25">
      <c r="A17" s="7" t="s">
        <v>127</v>
      </c>
      <c r="B17" s="30">
        <v>-21.9</v>
      </c>
      <c r="C17" s="7"/>
      <c r="D17" s="30">
        <v>-21.9</v>
      </c>
      <c r="E17" s="7"/>
      <c r="F17" s="30">
        <v>0</v>
      </c>
      <c r="G17" s="7"/>
      <c r="H17" s="30">
        <v>-19.3</v>
      </c>
      <c r="I17" s="7"/>
      <c r="J17" s="30">
        <v>0</v>
      </c>
      <c r="K17" s="7"/>
      <c r="L17" s="30">
        <v>-1.8</v>
      </c>
      <c r="M17" s="7"/>
      <c r="N17" s="30">
        <v>-17.5</v>
      </c>
      <c r="O17" s="7"/>
      <c r="P17" s="30">
        <v>0</v>
      </c>
      <c r="Q17" s="7"/>
      <c r="R17" s="30">
        <v>0</v>
      </c>
      <c r="S17" s="49"/>
      <c r="T17" s="26">
        <v>1.8</v>
      </c>
      <c r="U17" s="26"/>
      <c r="V17" s="26">
        <v>0.1</v>
      </c>
      <c r="W17" s="26"/>
      <c r="X17" s="26">
        <v>-15.6</v>
      </c>
      <c r="Y17" s="26"/>
    </row>
    <row r="18" spans="1:25" x14ac:dyDescent="0.25">
      <c r="A18" s="7" t="s">
        <v>131</v>
      </c>
      <c r="B18" s="30">
        <v>0</v>
      </c>
      <c r="C18" s="7"/>
      <c r="D18" s="30">
        <v>0</v>
      </c>
      <c r="E18" s="7"/>
      <c r="F18" s="30">
        <v>0</v>
      </c>
      <c r="G18" s="7"/>
      <c r="H18" s="30">
        <v>-1.7</v>
      </c>
      <c r="I18" s="7"/>
      <c r="J18" s="30">
        <v>0</v>
      </c>
      <c r="K18" s="7"/>
      <c r="L18" s="30">
        <v>-1.7</v>
      </c>
      <c r="M18" s="7"/>
      <c r="N18" s="30">
        <v>0</v>
      </c>
      <c r="O18" s="7"/>
      <c r="P18" s="30">
        <v>0</v>
      </c>
      <c r="Q18" s="7"/>
      <c r="R18" s="30">
        <v>0</v>
      </c>
      <c r="S18" s="49"/>
      <c r="T18" s="30">
        <v>0</v>
      </c>
      <c r="U18" s="26"/>
      <c r="V18" s="30">
        <v>0</v>
      </c>
      <c r="W18" s="26"/>
      <c r="X18" s="26">
        <v>0.5</v>
      </c>
      <c r="Y18" s="26"/>
    </row>
    <row r="19" spans="1:25" x14ac:dyDescent="0.25">
      <c r="A19" s="16" t="s">
        <v>78</v>
      </c>
      <c r="B19" s="29">
        <f>SUM(B10:B18)</f>
        <v>73.600000000000023</v>
      </c>
      <c r="C19" s="16"/>
      <c r="D19" s="29">
        <f>SUM(D10:D18)</f>
        <v>31.9</v>
      </c>
      <c r="E19" s="16"/>
      <c r="F19" s="29">
        <f>SUM(F10:F18)</f>
        <v>41.699999999999996</v>
      </c>
      <c r="G19" s="16"/>
      <c r="H19" s="29">
        <f>SUM(H10:H18)</f>
        <v>155.69999999999999</v>
      </c>
      <c r="I19" s="16"/>
      <c r="J19" s="29">
        <f>SUM(J10:J18)</f>
        <v>43.2</v>
      </c>
      <c r="K19" s="16"/>
      <c r="L19" s="29">
        <f>SUM(L10:L18)</f>
        <v>37.6</v>
      </c>
      <c r="M19" s="16"/>
      <c r="N19" s="29">
        <f>SUM(N10:N18)</f>
        <v>25.700000000000003</v>
      </c>
      <c r="O19" s="16"/>
      <c r="P19" s="29">
        <f>SUM(P10:P18)</f>
        <v>49.100000000000009</v>
      </c>
      <c r="Q19" s="16"/>
      <c r="R19" s="29">
        <f>SUM(R10:R18)</f>
        <v>192.70000000000002</v>
      </c>
      <c r="S19" s="57"/>
      <c r="T19" s="29">
        <f>SUM(T10:T18)</f>
        <v>259.8</v>
      </c>
      <c r="U19" s="26"/>
      <c r="V19" s="29">
        <f>SUM(V10:V18)</f>
        <v>606.6</v>
      </c>
      <c r="W19" s="26"/>
      <c r="X19" s="29">
        <f>SUM(X10:X18)</f>
        <v>217.09999999999994</v>
      </c>
      <c r="Y19" s="26"/>
    </row>
    <row r="20" spans="1:25" ht="14.5" x14ac:dyDescent="0.25">
      <c r="A20" s="7" t="s">
        <v>105</v>
      </c>
      <c r="B20" s="49">
        <v>-17</v>
      </c>
      <c r="C20" s="7"/>
      <c r="D20" s="49">
        <v>-7.5</v>
      </c>
      <c r="E20" s="7"/>
      <c r="F20" s="49">
        <v>-9.6</v>
      </c>
      <c r="G20" s="7"/>
      <c r="H20" s="49">
        <v>-43.8</v>
      </c>
      <c r="I20" s="7"/>
      <c r="J20" s="49">
        <v>-17</v>
      </c>
      <c r="K20" s="7"/>
      <c r="L20" s="49">
        <v>-9.1999999999999993</v>
      </c>
      <c r="M20" s="7"/>
      <c r="N20" s="49">
        <f>-3.9-1.2+0.6</f>
        <v>-4.5</v>
      </c>
      <c r="O20" s="7"/>
      <c r="P20" s="49">
        <f>-10.9-2.2</f>
        <v>-13.100000000000001</v>
      </c>
      <c r="Q20" s="7"/>
      <c r="R20" s="49">
        <v>-45.8</v>
      </c>
      <c r="S20" s="49"/>
      <c r="T20" s="26">
        <v>-50.1</v>
      </c>
      <c r="U20" s="26"/>
      <c r="V20" s="26">
        <v>-88.1</v>
      </c>
      <c r="W20" s="26"/>
      <c r="X20" s="26">
        <v>-39.799999999999997</v>
      </c>
      <c r="Y20" s="26"/>
    </row>
    <row r="21" spans="1:25" x14ac:dyDescent="0.25">
      <c r="A21" s="7" t="s">
        <v>98</v>
      </c>
      <c r="B21" s="30">
        <v>0</v>
      </c>
      <c r="C21" s="7"/>
      <c r="D21" s="30">
        <v>0</v>
      </c>
      <c r="E21" s="7"/>
      <c r="F21" s="30">
        <v>0</v>
      </c>
      <c r="G21" s="7"/>
      <c r="H21" s="30">
        <v>0</v>
      </c>
      <c r="I21" s="7"/>
      <c r="J21" s="30">
        <v>0</v>
      </c>
      <c r="K21" s="7"/>
      <c r="L21" s="30">
        <v>0</v>
      </c>
      <c r="M21" s="7"/>
      <c r="N21" s="30">
        <v>0</v>
      </c>
      <c r="O21" s="7"/>
      <c r="P21" s="30">
        <v>0</v>
      </c>
      <c r="Q21" s="7"/>
      <c r="R21" s="30">
        <v>0</v>
      </c>
      <c r="S21" s="49"/>
      <c r="T21" s="30">
        <v>0</v>
      </c>
      <c r="U21" s="26"/>
      <c r="V21" s="30">
        <v>0</v>
      </c>
      <c r="W21" s="26"/>
      <c r="X21" s="26">
        <v>-1.7</v>
      </c>
      <c r="Y21" s="26"/>
    </row>
    <row r="22" spans="1:25" x14ac:dyDescent="0.25">
      <c r="A22" s="16" t="s">
        <v>79</v>
      </c>
      <c r="B22" s="29">
        <f>SUM(B19:B21)</f>
        <v>56.600000000000023</v>
      </c>
      <c r="C22" s="16"/>
      <c r="D22" s="29">
        <f>SUM(D19:D21)</f>
        <v>24.4</v>
      </c>
      <c r="E22" s="16"/>
      <c r="F22" s="29">
        <f>SUM(F19:F21)</f>
        <v>32.099999999999994</v>
      </c>
      <c r="G22" s="16"/>
      <c r="H22" s="29">
        <f>SUM(H19:H21)</f>
        <v>111.89999999999999</v>
      </c>
      <c r="I22" s="16"/>
      <c r="J22" s="29">
        <f>SUM(J19:J21)</f>
        <v>26.200000000000003</v>
      </c>
      <c r="K22" s="16"/>
      <c r="L22" s="29">
        <f>SUM(L19:L21)</f>
        <v>28.400000000000002</v>
      </c>
      <c r="M22" s="16"/>
      <c r="N22" s="29">
        <f>SUM(N19:N21)</f>
        <v>21.200000000000003</v>
      </c>
      <c r="O22" s="16"/>
      <c r="P22" s="29">
        <f>SUM(P19:P21)</f>
        <v>36.000000000000007</v>
      </c>
      <c r="Q22" s="16"/>
      <c r="R22" s="29">
        <f>SUM(R19:R21)</f>
        <v>146.90000000000003</v>
      </c>
      <c r="S22" s="57"/>
      <c r="T22" s="29">
        <f>SUM(T19:T21)</f>
        <v>209.70000000000002</v>
      </c>
      <c r="U22" s="26"/>
      <c r="V22" s="29">
        <f>SUM(V19:V21)</f>
        <v>518.5</v>
      </c>
      <c r="W22" s="26"/>
      <c r="X22" s="29">
        <f>SUM(X19:X21)</f>
        <v>175.59999999999997</v>
      </c>
      <c r="Y22" s="26"/>
    </row>
    <row r="23" spans="1:25" x14ac:dyDescent="0.25">
      <c r="A23" s="8" t="s">
        <v>101</v>
      </c>
      <c r="B23" s="29">
        <f>+B9+B22</f>
        <v>75.700000000000017</v>
      </c>
      <c r="C23" s="8"/>
      <c r="D23" s="29">
        <f>+D9+D22</f>
        <v>40.799999999999997</v>
      </c>
      <c r="E23" s="8"/>
      <c r="F23" s="29">
        <f>+F9+F22</f>
        <v>34.899999999999991</v>
      </c>
      <c r="G23" s="8"/>
      <c r="H23" s="29">
        <f>+H9+H22</f>
        <v>177.3</v>
      </c>
      <c r="I23" s="8"/>
      <c r="J23" s="29">
        <f>+J9+J22</f>
        <v>45.2</v>
      </c>
      <c r="K23" s="8"/>
      <c r="L23" s="29">
        <f>+L9+L22</f>
        <v>43.1</v>
      </c>
      <c r="M23" s="8"/>
      <c r="N23" s="29">
        <f>+N9+N22</f>
        <v>43.300000000000004</v>
      </c>
      <c r="O23" s="8"/>
      <c r="P23" s="29">
        <f>+P9+P22</f>
        <v>45.600000000000009</v>
      </c>
      <c r="Q23" s="8"/>
      <c r="R23" s="29">
        <f>+R9+R22</f>
        <v>209.50000000000003</v>
      </c>
      <c r="S23" s="45"/>
      <c r="T23" s="29">
        <f>+T9+T22</f>
        <v>214.9</v>
      </c>
      <c r="U23" s="26"/>
      <c r="V23" s="29">
        <f>+V9+V22</f>
        <v>294.7</v>
      </c>
      <c r="W23" s="26"/>
      <c r="X23" s="29">
        <f>+X9+X22</f>
        <v>325.19999999999993</v>
      </c>
      <c r="Y23" s="26"/>
    </row>
    <row r="24" spans="1:25" x14ac:dyDescent="0.25">
      <c r="A24" s="6" t="s">
        <v>80</v>
      </c>
      <c r="B24" s="48">
        <v>0</v>
      </c>
      <c r="C24" s="6"/>
      <c r="D24" s="48">
        <v>0</v>
      </c>
      <c r="E24" s="6"/>
      <c r="F24" s="48">
        <v>0</v>
      </c>
      <c r="G24" s="6"/>
      <c r="H24" s="48">
        <v>-0.1</v>
      </c>
      <c r="I24" s="6"/>
      <c r="J24" s="48">
        <v>0</v>
      </c>
      <c r="K24" s="6"/>
      <c r="L24" s="48">
        <v>0</v>
      </c>
      <c r="M24" s="6"/>
      <c r="N24" s="48">
        <v>0</v>
      </c>
      <c r="O24" s="6"/>
      <c r="P24" s="48">
        <v>0</v>
      </c>
      <c r="Q24" s="6"/>
      <c r="R24" s="48">
        <v>-0.2</v>
      </c>
      <c r="S24" s="48"/>
      <c r="T24" s="26">
        <v>-0.1</v>
      </c>
      <c r="U24" s="26"/>
      <c r="V24" s="26">
        <v>-0.4</v>
      </c>
      <c r="W24" s="26"/>
      <c r="X24" s="26">
        <v>-1.3</v>
      </c>
      <c r="Y24" s="26"/>
    </row>
    <row r="25" spans="1:25" x14ac:dyDescent="0.25">
      <c r="A25" s="6" t="s">
        <v>81</v>
      </c>
      <c r="B25" s="48">
        <v>0</v>
      </c>
      <c r="C25" s="6"/>
      <c r="D25" s="48">
        <v>0</v>
      </c>
      <c r="E25" s="6"/>
      <c r="F25" s="48">
        <v>0</v>
      </c>
      <c r="G25" s="6"/>
      <c r="H25" s="48">
        <v>-0.5</v>
      </c>
      <c r="I25" s="6"/>
      <c r="J25" s="48">
        <v>0</v>
      </c>
      <c r="K25" s="6"/>
      <c r="L25" s="48">
        <v>-0.1</v>
      </c>
      <c r="M25" s="6"/>
      <c r="N25" s="48">
        <v>-0.3</v>
      </c>
      <c r="O25" s="6"/>
      <c r="P25" s="48">
        <v>-0.1</v>
      </c>
      <c r="Q25" s="6"/>
      <c r="R25" s="48">
        <v>-0.4</v>
      </c>
      <c r="S25" s="48"/>
      <c r="T25" s="26">
        <v>-0.8</v>
      </c>
      <c r="U25" s="26"/>
      <c r="V25" s="26">
        <v>0.1</v>
      </c>
      <c r="W25" s="26"/>
      <c r="X25" s="26">
        <v>-0.5</v>
      </c>
      <c r="Y25" s="26"/>
    </row>
    <row r="26" spans="1:25" ht="25.5" thickBot="1" x14ac:dyDescent="0.3">
      <c r="A26" s="18" t="s">
        <v>102</v>
      </c>
      <c r="B26" s="24">
        <f>SUM(B23:B25)</f>
        <v>75.700000000000017</v>
      </c>
      <c r="C26" s="18"/>
      <c r="D26" s="24">
        <f>SUM(D23:D25)</f>
        <v>40.799999999999997</v>
      </c>
      <c r="E26" s="18"/>
      <c r="F26" s="24">
        <f>SUM(F23:F25)</f>
        <v>34.899999999999991</v>
      </c>
      <c r="G26" s="18"/>
      <c r="H26" s="24">
        <f>SUM(H23:H25)</f>
        <v>176.70000000000002</v>
      </c>
      <c r="I26" s="18"/>
      <c r="J26" s="24">
        <f>SUM(J23:J25)</f>
        <v>45.2</v>
      </c>
      <c r="K26" s="18"/>
      <c r="L26" s="24">
        <f>SUM(L23:L25)</f>
        <v>43</v>
      </c>
      <c r="M26" s="18"/>
      <c r="N26" s="24">
        <f>SUM(N23:N25)</f>
        <v>43.000000000000007</v>
      </c>
      <c r="O26" s="18"/>
      <c r="P26" s="24">
        <f>SUM(P23:P25)</f>
        <v>45.500000000000007</v>
      </c>
      <c r="Q26" s="18"/>
      <c r="R26" s="24">
        <f>SUM(R23:R25)</f>
        <v>208.90000000000003</v>
      </c>
      <c r="S26" s="58"/>
      <c r="T26" s="24">
        <f>SUM(T23:T25)</f>
        <v>214</v>
      </c>
      <c r="U26" s="26"/>
      <c r="V26" s="24">
        <f>SUM(V23:V25)</f>
        <v>294.40000000000003</v>
      </c>
      <c r="W26" s="26"/>
      <c r="X26" s="24">
        <f>SUM(X23:X25)</f>
        <v>323.39999999999992</v>
      </c>
      <c r="Y26" s="26"/>
    </row>
    <row r="27" spans="1:25" ht="13" thickTop="1" x14ac:dyDescent="0.25">
      <c r="A27" s="1"/>
      <c r="B27" s="9"/>
      <c r="C27" s="1"/>
      <c r="D27" s="9"/>
      <c r="E27" s="1"/>
      <c r="F27" s="9"/>
      <c r="G27" s="1"/>
      <c r="H27" s="9"/>
      <c r="I27" s="1"/>
      <c r="J27" s="1"/>
      <c r="K27" s="1"/>
      <c r="L27" s="1"/>
      <c r="M27" s="1"/>
      <c r="N27" s="9"/>
      <c r="O27" s="1"/>
      <c r="P27" s="9"/>
      <c r="Q27" s="1"/>
      <c r="R27" s="9"/>
      <c r="S27" s="9"/>
      <c r="T27" s="26"/>
      <c r="U27" s="26"/>
      <c r="V27" s="26"/>
      <c r="W27" s="26"/>
      <c r="X27" s="26"/>
      <c r="Y27" s="26"/>
    </row>
    <row r="28" spans="1:25" x14ac:dyDescent="0.25">
      <c r="A28" s="1" t="s">
        <v>82</v>
      </c>
      <c r="B28" s="26">
        <v>43.7</v>
      </c>
      <c r="C28" s="1"/>
      <c r="D28" s="26">
        <v>43.7</v>
      </c>
      <c r="E28" s="1"/>
      <c r="F28" s="26">
        <v>43.7</v>
      </c>
      <c r="G28" s="1"/>
      <c r="H28" s="26">
        <v>43.3</v>
      </c>
      <c r="I28" s="1"/>
      <c r="J28" s="26">
        <v>43.4</v>
      </c>
      <c r="K28" s="1"/>
      <c r="L28" s="26">
        <v>43.4</v>
      </c>
      <c r="M28" s="1"/>
      <c r="N28" s="26">
        <v>43.3</v>
      </c>
      <c r="O28" s="1"/>
      <c r="P28" s="26">
        <v>43.2</v>
      </c>
      <c r="Q28" s="1"/>
      <c r="R28" s="26">
        <v>42.8</v>
      </c>
      <c r="S28" s="66"/>
      <c r="T28" s="26">
        <v>42.1</v>
      </c>
      <c r="U28" s="26"/>
      <c r="V28" s="26">
        <v>43.2</v>
      </c>
      <c r="W28" s="26"/>
      <c r="X28" s="26">
        <v>47</v>
      </c>
      <c r="Y28" s="26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6"/>
      <c r="U29" s="26"/>
      <c r="V29" s="26"/>
      <c r="W29" s="26"/>
      <c r="X29" s="26"/>
      <c r="Y29" s="26"/>
    </row>
    <row r="30" spans="1:25" x14ac:dyDescent="0.25">
      <c r="A30" s="1" t="s">
        <v>83</v>
      </c>
      <c r="B30" s="14">
        <v>0.44</v>
      </c>
      <c r="C30" s="1"/>
      <c r="D30" s="14">
        <v>0.37</v>
      </c>
      <c r="E30" s="1"/>
      <c r="F30" s="14">
        <v>0.06</v>
      </c>
      <c r="G30" s="1"/>
      <c r="H30" s="14">
        <v>1.5</v>
      </c>
      <c r="I30" s="1"/>
      <c r="J30" s="14">
        <v>0.44</v>
      </c>
      <c r="K30" s="1"/>
      <c r="L30" s="14">
        <v>0.34</v>
      </c>
      <c r="M30" s="1"/>
      <c r="N30" s="14">
        <v>0.5</v>
      </c>
      <c r="O30" s="1"/>
      <c r="P30" s="14">
        <v>0.22</v>
      </c>
      <c r="Q30" s="1"/>
      <c r="R30" s="14">
        <v>1.45</v>
      </c>
      <c r="S30" s="15"/>
      <c r="T30" s="14">
        <v>0.11</v>
      </c>
      <c r="U30" s="26"/>
      <c r="V30" s="14">
        <v>-5.2</v>
      </c>
      <c r="W30" s="26"/>
      <c r="X30" s="14">
        <v>3.16</v>
      </c>
      <c r="Y30" s="26"/>
    </row>
    <row r="31" spans="1:25" x14ac:dyDescent="0.25">
      <c r="A31" s="6" t="s">
        <v>79</v>
      </c>
      <c r="B31" s="47">
        <v>1.29</v>
      </c>
      <c r="C31" s="6"/>
      <c r="D31" s="47">
        <v>0.56000000000000005</v>
      </c>
      <c r="E31" s="6"/>
      <c r="F31" s="47">
        <v>0.74</v>
      </c>
      <c r="G31" s="6"/>
      <c r="H31" s="47">
        <v>2.58</v>
      </c>
      <c r="I31" s="6"/>
      <c r="J31" s="47">
        <v>0.6</v>
      </c>
      <c r="K31" s="6"/>
      <c r="L31" s="47">
        <v>0.65</v>
      </c>
      <c r="M31" s="6"/>
      <c r="N31" s="47">
        <v>0.49</v>
      </c>
      <c r="O31" s="6"/>
      <c r="P31" s="47">
        <v>0.83</v>
      </c>
      <c r="Q31" s="6"/>
      <c r="R31" s="47">
        <v>3.43</v>
      </c>
      <c r="S31" s="47"/>
      <c r="T31" s="15">
        <v>4.97</v>
      </c>
      <c r="U31" s="26"/>
      <c r="V31" s="15">
        <v>12.02</v>
      </c>
      <c r="W31" s="26"/>
      <c r="X31" s="15">
        <v>3.72</v>
      </c>
      <c r="Y31" s="26"/>
    </row>
    <row r="32" spans="1:25" ht="13" thickBot="1" x14ac:dyDescent="0.3">
      <c r="A32" s="1" t="s">
        <v>84</v>
      </c>
      <c r="B32" s="33">
        <f>SUM(B30:B31)</f>
        <v>1.73</v>
      </c>
      <c r="C32" s="1"/>
      <c r="D32" s="33">
        <f>SUM(D30:D31)</f>
        <v>0.93</v>
      </c>
      <c r="E32" s="1"/>
      <c r="F32" s="33">
        <f>SUM(F30:F31)</f>
        <v>0.8</v>
      </c>
      <c r="G32" s="1"/>
      <c r="H32" s="33">
        <f>SUM(H30:H31)</f>
        <v>4.08</v>
      </c>
      <c r="I32" s="1"/>
      <c r="J32" s="33">
        <f>SUM(J30:J31)</f>
        <v>1.04</v>
      </c>
      <c r="K32" s="1"/>
      <c r="L32" s="33">
        <f>SUM(L30:L31)</f>
        <v>0.99</v>
      </c>
      <c r="M32" s="1"/>
      <c r="N32" s="33">
        <f>SUM(N30:N31)</f>
        <v>0.99</v>
      </c>
      <c r="O32" s="1"/>
      <c r="P32" s="33">
        <f>SUM(P30:P31)</f>
        <v>1.05</v>
      </c>
      <c r="Q32" s="1"/>
      <c r="R32" s="33">
        <f>SUM(R30:R31)</f>
        <v>4.88</v>
      </c>
      <c r="S32" s="15"/>
      <c r="T32" s="33">
        <f>SUM(T30:T31)</f>
        <v>5.08</v>
      </c>
      <c r="U32" s="26"/>
      <c r="V32" s="33">
        <f>SUM(V30:V31)</f>
        <v>6.8199999999999994</v>
      </c>
      <c r="W32" s="26"/>
      <c r="X32" s="33">
        <f>SUM(X30:X31)</f>
        <v>6.8800000000000008</v>
      </c>
      <c r="Y32" s="26"/>
    </row>
    <row r="33" spans="1:24" ht="13" thickTop="1" x14ac:dyDescent="0.25"/>
    <row r="34" spans="1:24" ht="29.25" customHeight="1" x14ac:dyDescent="0.25">
      <c r="A34" s="67" t="s">
        <v>122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</row>
    <row r="36" spans="1:24" ht="13" x14ac:dyDescent="0.3">
      <c r="A36" s="59" t="s">
        <v>124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</sheetData>
  <mergeCells count="1">
    <mergeCell ref="A34:X34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V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</cols>
  <sheetData>
    <row r="1" spans="1:22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3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2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2" x14ac:dyDescent="0.25">
      <c r="B6" s="22" t="s">
        <v>141</v>
      </c>
      <c r="D6" s="22" t="s">
        <v>137</v>
      </c>
      <c r="F6" s="22" t="s">
        <v>134</v>
      </c>
      <c r="H6" s="22" t="s">
        <v>130</v>
      </c>
      <c r="J6" s="22" t="s">
        <v>125</v>
      </c>
      <c r="L6" s="22" t="s">
        <v>119</v>
      </c>
      <c r="N6" s="22" t="s">
        <v>107</v>
      </c>
      <c r="P6" s="22" t="s">
        <v>67</v>
      </c>
      <c r="R6" s="22" t="s">
        <v>68</v>
      </c>
      <c r="T6" s="22" t="s">
        <v>69</v>
      </c>
    </row>
    <row r="7" spans="1:22" x14ac:dyDescent="0.25">
      <c r="A7" t="s">
        <v>86</v>
      </c>
      <c r="B7" s="27">
        <v>1667.2</v>
      </c>
      <c r="D7" s="27">
        <v>1686.7</v>
      </c>
      <c r="F7" s="27">
        <v>1644.2</v>
      </c>
      <c r="H7" s="27">
        <v>1671</v>
      </c>
      <c r="J7" s="27">
        <v>1675.7</v>
      </c>
      <c r="L7" s="27">
        <v>1692.4</v>
      </c>
      <c r="N7" s="11">
        <v>1683</v>
      </c>
      <c r="O7" s="11"/>
      <c r="P7" s="27">
        <v>840</v>
      </c>
      <c r="Q7" s="27"/>
      <c r="R7" s="27">
        <v>883.5</v>
      </c>
      <c r="S7" s="27"/>
      <c r="T7" s="27">
        <v>911.1</v>
      </c>
      <c r="U7" s="25"/>
      <c r="V7" s="25"/>
    </row>
    <row r="8" spans="1:22" x14ac:dyDescent="0.25">
      <c r="A8" t="s">
        <v>17</v>
      </c>
      <c r="B8" s="26">
        <v>-39.1</v>
      </c>
      <c r="D8" s="26">
        <v>-24.6</v>
      </c>
      <c r="F8" s="26">
        <v>-40.4</v>
      </c>
      <c r="H8" s="26">
        <v>-45.5</v>
      </c>
      <c r="J8" s="26">
        <v>-43.3</v>
      </c>
      <c r="L8" s="26">
        <v>-44.1</v>
      </c>
      <c r="N8" s="9">
        <v>-41.2</v>
      </c>
      <c r="O8" s="9"/>
      <c r="P8" s="26">
        <v>-123.1</v>
      </c>
      <c r="Q8" s="26"/>
      <c r="R8" s="26">
        <v>-73.599999999999994</v>
      </c>
      <c r="S8" s="26"/>
      <c r="T8" s="26">
        <v>-59.7</v>
      </c>
      <c r="U8" s="25"/>
      <c r="V8" s="25"/>
    </row>
    <row r="9" spans="1:22" ht="13" thickBot="1" x14ac:dyDescent="0.3">
      <c r="A9" s="5" t="s">
        <v>29</v>
      </c>
      <c r="B9" s="24">
        <f>SUM(B7:B8)</f>
        <v>1628.1000000000001</v>
      </c>
      <c r="C9" s="5"/>
      <c r="D9" s="24">
        <f>SUM(D7:D8)</f>
        <v>1662.1000000000001</v>
      </c>
      <c r="E9" s="5"/>
      <c r="F9" s="24">
        <f>SUM(F7:F8)</f>
        <v>1603.8</v>
      </c>
      <c r="G9" s="5"/>
      <c r="H9" s="24">
        <f>SUM(H7:H8)</f>
        <v>1625.5</v>
      </c>
      <c r="I9" s="5"/>
      <c r="J9" s="24">
        <f>SUM(J7:J8)</f>
        <v>1632.4</v>
      </c>
      <c r="K9" s="5"/>
      <c r="L9" s="24">
        <f>SUM(L7:L8)</f>
        <v>1648.3000000000002</v>
      </c>
      <c r="M9" s="5"/>
      <c r="N9" s="24">
        <f>SUM(N7:N8)</f>
        <v>1641.8</v>
      </c>
      <c r="O9" s="5"/>
      <c r="P9" s="24">
        <f>SUM(P7:P8)</f>
        <v>716.9</v>
      </c>
      <c r="Q9" s="27"/>
      <c r="R9" s="24">
        <f>SUM(R7:R8)</f>
        <v>809.9</v>
      </c>
      <c r="S9" s="27"/>
      <c r="T9" s="24">
        <f>SUM(T7:T8)</f>
        <v>851.4</v>
      </c>
      <c r="U9" s="25"/>
      <c r="V9" s="25"/>
    </row>
    <row r="10" spans="1:22" ht="13" thickTop="1" x14ac:dyDescent="0.25">
      <c r="P10" s="25"/>
      <c r="Q10" s="25"/>
      <c r="R10" s="25"/>
      <c r="S10" s="25"/>
      <c r="T10" s="25"/>
      <c r="U10" s="25"/>
      <c r="V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Z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54296875" customWidth="1"/>
    <col min="7" max="7" width="2.7265625" customWidth="1"/>
    <col min="8" max="8" width="13.54296875" customWidth="1"/>
    <col min="9" max="9" width="2.7265625" customWidth="1"/>
    <col min="10" max="10" width="13.54296875" customWidth="1"/>
    <col min="11" max="11" width="2.7265625" customWidth="1"/>
    <col min="12" max="12" width="13.54296875" customWidth="1"/>
    <col min="13" max="13" width="2.7265625" customWidth="1"/>
    <col min="14" max="14" width="13.5429687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  <col min="21" max="21" width="2.7265625" customWidth="1"/>
    <col min="22" max="22" width="13.54296875" customWidth="1"/>
    <col min="23" max="23" width="2.7265625" customWidth="1"/>
    <col min="24" max="24" width="13.5429687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6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6" ht="15" x14ac:dyDescent="0.3">
      <c r="A3" s="4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6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6" x14ac:dyDescent="0.25">
      <c r="B6" s="21" t="s">
        <v>140</v>
      </c>
      <c r="D6" s="21" t="s">
        <v>139</v>
      </c>
      <c r="F6" s="21" t="s">
        <v>136</v>
      </c>
      <c r="H6" s="21" t="s">
        <v>132</v>
      </c>
      <c r="J6" s="21" t="s">
        <v>133</v>
      </c>
      <c r="L6" s="21" t="s">
        <v>129</v>
      </c>
      <c r="N6" s="21" t="s">
        <v>123</v>
      </c>
      <c r="P6" s="21" t="s">
        <v>118</v>
      </c>
      <c r="R6" s="21" t="s">
        <v>106</v>
      </c>
      <c r="S6" s="53"/>
      <c r="T6" s="21" t="s">
        <v>64</v>
      </c>
      <c r="V6" s="21" t="s">
        <v>65</v>
      </c>
      <c r="X6" s="21" t="s">
        <v>66</v>
      </c>
    </row>
    <row r="7" spans="1:26" x14ac:dyDescent="0.25">
      <c r="A7" t="s">
        <v>142</v>
      </c>
      <c r="B7" s="11">
        <v>47.3</v>
      </c>
      <c r="D7" s="11">
        <v>54.1</v>
      </c>
      <c r="F7" s="11">
        <v>-6.7</v>
      </c>
      <c r="H7" s="11">
        <v>191.5</v>
      </c>
      <c r="J7" s="11">
        <v>68.099999999999994</v>
      </c>
      <c r="L7" s="11">
        <v>51.2</v>
      </c>
      <c r="N7" s="11">
        <v>37.9</v>
      </c>
      <c r="P7" s="11">
        <v>34.299999999999997</v>
      </c>
      <c r="R7" s="11">
        <v>210.8</v>
      </c>
      <c r="S7" s="11"/>
      <c r="T7" s="27">
        <v>217.6</v>
      </c>
      <c r="U7" s="27"/>
      <c r="V7" s="27">
        <v>286.7</v>
      </c>
      <c r="W7" s="27"/>
      <c r="X7" s="27">
        <v>339.3</v>
      </c>
      <c r="Y7" s="25"/>
      <c r="Z7" s="25"/>
    </row>
    <row r="8" spans="1:26" x14ac:dyDescent="0.25">
      <c r="A8" t="s">
        <v>37</v>
      </c>
      <c r="B8" s="9">
        <v>-55.9</v>
      </c>
      <c r="D8" s="9">
        <v>-30.4</v>
      </c>
      <c r="F8" s="9">
        <v>-25.5</v>
      </c>
      <c r="H8" s="9">
        <v>-104.6</v>
      </c>
      <c r="J8" s="9">
        <v>-31.1</v>
      </c>
      <c r="L8" s="9">
        <v>-28.2</v>
      </c>
      <c r="N8" s="9">
        <v>-24.4</v>
      </c>
      <c r="P8" s="9">
        <v>-20.8</v>
      </c>
      <c r="R8" s="9">
        <v>-109.1</v>
      </c>
      <c r="S8" s="9"/>
      <c r="T8" s="26">
        <v>-62.6</v>
      </c>
      <c r="U8" s="26"/>
      <c r="V8" s="26">
        <v>-66.599999999999994</v>
      </c>
      <c r="W8" s="26"/>
      <c r="X8" s="26">
        <v>-62.2</v>
      </c>
      <c r="Y8" s="25"/>
      <c r="Z8" s="25"/>
    </row>
    <row r="9" spans="1:26" ht="13" thickBot="1" x14ac:dyDescent="0.3">
      <c r="A9" s="5" t="s">
        <v>49</v>
      </c>
      <c r="B9" s="24">
        <f>SUM(B7:B8)</f>
        <v>-8.6000000000000014</v>
      </c>
      <c r="C9" s="5"/>
      <c r="D9" s="24">
        <f>SUM(D7:D8)</f>
        <v>23.700000000000003</v>
      </c>
      <c r="E9" s="5"/>
      <c r="F9" s="24">
        <f>SUM(F7:F8)</f>
        <v>-32.200000000000003</v>
      </c>
      <c r="G9" s="5"/>
      <c r="H9" s="24">
        <f>SUM(H7:H8)</f>
        <v>86.9</v>
      </c>
      <c r="I9" s="5"/>
      <c r="J9" s="24">
        <f>SUM(J7:J8)</f>
        <v>36.999999999999993</v>
      </c>
      <c r="K9" s="5"/>
      <c r="L9" s="24">
        <f>SUM(L7:L8)</f>
        <v>23.000000000000004</v>
      </c>
      <c r="M9" s="5"/>
      <c r="N9" s="24">
        <f>SUM(N7:N8)</f>
        <v>13.5</v>
      </c>
      <c r="O9" s="5"/>
      <c r="P9" s="24">
        <f>SUM(P7:P8)</f>
        <v>13.499999999999996</v>
      </c>
      <c r="Q9" s="5"/>
      <c r="R9" s="24">
        <f>SUM(R7:R8)</f>
        <v>101.70000000000002</v>
      </c>
      <c r="S9" s="27"/>
      <c r="T9" s="24">
        <f>SUM(T7:T8)</f>
        <v>155</v>
      </c>
      <c r="U9" s="27"/>
      <c r="V9" s="24">
        <f>SUM(V7:V8)</f>
        <v>220.1</v>
      </c>
      <c r="W9" s="27"/>
      <c r="X9" s="24">
        <f>SUM(X7:X8)</f>
        <v>277.10000000000002</v>
      </c>
      <c r="Y9" s="25"/>
      <c r="Z9" s="25"/>
    </row>
    <row r="10" spans="1:26" ht="13" thickTop="1" x14ac:dyDescent="0.25">
      <c r="T10" s="25"/>
      <c r="U10" s="25"/>
      <c r="V10" s="25"/>
      <c r="W10" s="25"/>
      <c r="X10" s="25"/>
      <c r="Y10" s="25"/>
      <c r="Z10" s="25"/>
    </row>
    <row r="11" spans="1:26" ht="13" x14ac:dyDescent="0.3">
      <c r="A11" s="59" t="s">
        <v>124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2023-08-02T18:03:40Z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