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ivate\compliance\SEC Reporting\Fiscal 2021\21Q3\21Q3 Earnings Release\"/>
    </mc:Choice>
  </mc:AlternateContent>
  <xr:revisionPtr revIDLastSave="0" documentId="13_ncr:1_{57899732-4E46-4E32-A65A-3EDF557A26E9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2021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'2021 Historical FS'!$A$1:$N$51,'2021 Historical FS'!$A$54:$K$96,'2021 Historical FS'!$A$98:$O$136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9" i="1" l="1"/>
  <c r="N131" i="1"/>
  <c r="N128" i="1"/>
  <c r="N123" i="1"/>
  <c r="N122" i="1"/>
  <c r="N121" i="1"/>
  <c r="N116" i="1"/>
  <c r="N115" i="1"/>
  <c r="N114" i="1"/>
  <c r="N113" i="1"/>
  <c r="N112" i="1"/>
  <c r="N107" i="1"/>
  <c r="N46" i="1"/>
  <c r="N45" i="1"/>
  <c r="N44" i="1"/>
  <c r="N43" i="1"/>
  <c r="N42" i="1"/>
  <c r="N41" i="1"/>
  <c r="N40" i="1"/>
  <c r="N39" i="1"/>
  <c r="M33" i="1"/>
  <c r="M30" i="1"/>
  <c r="M29" i="1"/>
  <c r="M24" i="1"/>
  <c r="M23" i="1"/>
  <c r="M22" i="1"/>
  <c r="M15" i="1"/>
  <c r="M14" i="1"/>
  <c r="M10" i="1"/>
  <c r="M9" i="1"/>
  <c r="K33" i="1"/>
  <c r="K47" i="1"/>
  <c r="H47" i="1"/>
  <c r="E47" i="1"/>
  <c r="K129" i="1"/>
  <c r="K124" i="1"/>
  <c r="J103" i="1"/>
  <c r="K92" i="1"/>
  <c r="K81" i="1"/>
  <c r="K94" i="1" s="1"/>
  <c r="K67" i="1"/>
  <c r="K74" i="1" s="1"/>
  <c r="J31" i="1"/>
  <c r="K30" i="1"/>
  <c r="K29" i="1"/>
  <c r="J25" i="1"/>
  <c r="K24" i="1"/>
  <c r="K23" i="1"/>
  <c r="K22" i="1"/>
  <c r="J16" i="1"/>
  <c r="K15" i="1"/>
  <c r="K14" i="1"/>
  <c r="J11" i="1"/>
  <c r="K10" i="1"/>
  <c r="K9" i="1"/>
  <c r="K6" i="1"/>
  <c r="J58" i="1" s="1"/>
  <c r="K5" i="1"/>
  <c r="H127" i="1"/>
  <c r="H129" i="1" s="1"/>
  <c r="H117" i="1"/>
  <c r="E129" i="1"/>
  <c r="N117" i="1" l="1"/>
  <c r="N111" i="1"/>
  <c r="N127" i="1"/>
  <c r="N129" i="1" s="1"/>
  <c r="K31" i="1"/>
  <c r="N33" i="1"/>
  <c r="N47" i="1"/>
  <c r="J18" i="1"/>
  <c r="J27" i="1" s="1"/>
  <c r="J35" i="1" s="1"/>
  <c r="K105" i="1" s="1"/>
  <c r="K118" i="1" s="1"/>
  <c r="K133" i="1" s="1"/>
  <c r="K16" i="1"/>
  <c r="K25" i="1"/>
  <c r="K11" i="1"/>
  <c r="K18" i="1" s="1"/>
  <c r="K20" i="1" s="1"/>
  <c r="E14" i="1"/>
  <c r="H14" i="1"/>
  <c r="N30" i="1"/>
  <c r="N29" i="1"/>
  <c r="N10" i="1"/>
  <c r="M11" i="1"/>
  <c r="M103" i="1"/>
  <c r="N6" i="1"/>
  <c r="N5" i="1"/>
  <c r="H124" i="1"/>
  <c r="G103" i="1"/>
  <c r="H92" i="1"/>
  <c r="H81" i="1"/>
  <c r="H67" i="1"/>
  <c r="H74" i="1" s="1"/>
  <c r="H33" i="1"/>
  <c r="G31" i="1"/>
  <c r="H30" i="1"/>
  <c r="H29" i="1"/>
  <c r="G25" i="1"/>
  <c r="H24" i="1"/>
  <c r="H23" i="1"/>
  <c r="H22" i="1"/>
  <c r="G16" i="1"/>
  <c r="H15" i="1"/>
  <c r="G11" i="1"/>
  <c r="H10" i="1"/>
  <c r="H9" i="1"/>
  <c r="H6" i="1"/>
  <c r="G58" i="1" s="1"/>
  <c r="H5" i="1"/>
  <c r="J20" i="1" l="1"/>
  <c r="N22" i="1"/>
  <c r="N23" i="1"/>
  <c r="K27" i="1"/>
  <c r="K35" i="1" s="1"/>
  <c r="K49" i="1" s="1"/>
  <c r="M16" i="1"/>
  <c r="N31" i="1"/>
  <c r="N14" i="1"/>
  <c r="N15" i="1"/>
  <c r="H25" i="1"/>
  <c r="N124" i="1"/>
  <c r="M31" i="1"/>
  <c r="H94" i="1"/>
  <c r="N24" i="1"/>
  <c r="H11" i="1"/>
  <c r="M25" i="1"/>
  <c r="G18" i="1"/>
  <c r="G27" i="1" s="1"/>
  <c r="G35" i="1" s="1"/>
  <c r="H105" i="1" s="1"/>
  <c r="H118" i="1" s="1"/>
  <c r="H133" i="1" s="1"/>
  <c r="H16" i="1"/>
  <c r="M18" i="1"/>
  <c r="M20" i="1" s="1"/>
  <c r="N9" i="1"/>
  <c r="N11" i="1" s="1"/>
  <c r="H31" i="1"/>
  <c r="N25" i="1" l="1"/>
  <c r="N16" i="1"/>
  <c r="N18" i="1" s="1"/>
  <c r="N27" i="1" s="1"/>
  <c r="N35" i="1" s="1"/>
  <c r="N49" i="1" s="1"/>
  <c r="H18" i="1"/>
  <c r="H27" i="1" s="1"/>
  <c r="H35" i="1" s="1"/>
  <c r="H49" i="1" s="1"/>
  <c r="M27" i="1"/>
  <c r="M35" i="1" s="1"/>
  <c r="G20" i="1"/>
  <c r="H20" i="1"/>
  <c r="N20" i="1" l="1"/>
  <c r="E108" i="1"/>
  <c r="N108" i="1" s="1"/>
  <c r="E124" i="1" l="1"/>
  <c r="E23" i="1" l="1"/>
  <c r="D25" i="1" l="1"/>
  <c r="E67" i="1" l="1"/>
  <c r="D103" i="1" l="1"/>
  <c r="E92" i="1"/>
  <c r="E81" i="1"/>
  <c r="E74" i="1"/>
  <c r="E33" i="1"/>
  <c r="D31" i="1"/>
  <c r="E30" i="1"/>
  <c r="E29" i="1"/>
  <c r="E24" i="1"/>
  <c r="E22" i="1"/>
  <c r="D16" i="1"/>
  <c r="E15" i="1"/>
  <c r="D11" i="1"/>
  <c r="E10" i="1"/>
  <c r="E9" i="1"/>
  <c r="E6" i="1"/>
  <c r="D58" i="1" s="1"/>
  <c r="E5" i="1"/>
  <c r="E25" i="1" l="1"/>
  <c r="E94" i="1"/>
  <c r="E31" i="1"/>
  <c r="D18" i="1"/>
  <c r="D27" i="1" s="1"/>
  <c r="D35" i="1" s="1"/>
  <c r="E105" i="1" s="1"/>
  <c r="E11" i="1"/>
  <c r="E16" i="1"/>
  <c r="N118" i="1" l="1"/>
  <c r="N133" i="1" s="1"/>
  <c r="N135" i="1" s="1"/>
  <c r="N105" i="1"/>
  <c r="D20" i="1"/>
  <c r="E18" i="1"/>
  <c r="E20" i="1" s="1"/>
  <c r="E118" i="1"/>
  <c r="E133" i="1" s="1"/>
  <c r="E135" i="1" l="1"/>
  <c r="H134" i="1" s="1"/>
  <c r="H135" i="1" s="1"/>
  <c r="K134" i="1" s="1"/>
  <c r="K135" i="1" s="1"/>
  <c r="E27" i="1"/>
  <c r="E35" i="1" s="1"/>
  <c r="E49" i="1" s="1"/>
</calcChain>
</file>

<file path=xl/sharedStrings.xml><?xml version="1.0" encoding="utf-8"?>
<sst xmlns="http://schemas.openxmlformats.org/spreadsheetml/2006/main" count="118" uniqueCount="99">
  <si>
    <t>Calix, Inc.</t>
  </si>
  <si>
    <t>Historical Financial Statements</t>
  </si>
  <si>
    <t>($ in thousands)</t>
  </si>
  <si>
    <t>GAAP</t>
  </si>
  <si>
    <t>Non-GAAP</t>
  </si>
  <si>
    <t>Qtr Ending</t>
  </si>
  <si>
    <t>Revenue:</t>
  </si>
  <si>
    <t>Services</t>
  </si>
  <si>
    <t>Total revenue</t>
  </si>
  <si>
    <t>Cost of revenue:</t>
  </si>
  <si>
    <r>
      <t xml:space="preserve">Services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</si>
  <si>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</si>
  <si>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</si>
  <si>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</si>
  <si>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t>Total operating expenses</t>
  </si>
  <si>
    <t>Non-GAAP bridge to GAAP</t>
  </si>
  <si>
    <t>(2) Cost of revenue - services (stock-based compensation)</t>
  </si>
  <si>
    <t>Total non-GAAP expenses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</si>
  <si>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</si>
  <si>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</si>
  <si>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</si>
  <si>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</si>
  <si>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</si>
  <si>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</si>
  <si>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</si>
  <si>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</si>
  <si>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</si>
  <si>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</si>
  <si>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</si>
  <si>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</si>
  <si>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</si>
  <si>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</si>
  <si>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</si>
  <si>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</si>
  <si>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</si>
  <si>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</si>
  <si>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</si>
  <si>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</si>
  <si>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</si>
  <si>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</si>
  <si>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</si>
  <si>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</si>
  <si>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</si>
  <si>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</si>
  <si>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</si>
  <si>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</si>
  <si>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</si>
  <si>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</si>
  <si>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</si>
  <si>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</si>
  <si>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</si>
  <si>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</si>
  <si>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</si>
  <si>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</si>
  <si>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</si>
  <si>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</si>
  <si>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(5) General and administrative (stock-based compensation)</t>
  </si>
  <si>
    <t>Systems</t>
  </si>
  <si>
    <r>
      <t xml:space="preserve">General and administrative </t>
    </r>
    <r>
      <rPr>
        <vertAlign val="superscript"/>
        <sz val="10"/>
        <rFont val="Calibri"/>
        <family val="2"/>
      </rPr>
      <t>(5)</t>
    </r>
  </si>
  <si>
    <t>(1) Cost of revenue -systems (stock-based compensation)</t>
  </si>
  <si>
    <t>Interest expense, net</t>
  </si>
  <si>
    <t>Right-of-use operating leases</t>
  </si>
  <si>
    <t>Operating leases</t>
  </si>
  <si>
    <t>Net cash provided by financing activities</t>
  </si>
  <si>
    <t>Accumulated other comprehensive loss</t>
  </si>
  <si>
    <t>Net cash provided by operating activities</t>
  </si>
  <si>
    <t>(3) Sales and marketing (stock-based compensation)</t>
  </si>
  <si>
    <t>(4) Research and development (stock-based compensation)</t>
  </si>
  <si>
    <r>
      <t xml:space="preserve">Sales and marketing </t>
    </r>
    <r>
      <rPr>
        <vertAlign val="superscript"/>
        <sz val="10"/>
        <rFont val="Calibri"/>
        <family val="2"/>
      </rPr>
      <t>(3)</t>
    </r>
  </si>
  <si>
    <r>
      <t xml:space="preserve">Research and development </t>
    </r>
    <r>
      <rPr>
        <vertAlign val="superscript"/>
        <sz val="10"/>
        <rFont val="Calibri"/>
        <family val="2"/>
      </rPr>
      <t>(4)</t>
    </r>
  </si>
  <si>
    <t>Marketable securities</t>
  </si>
  <si>
    <t>Investing activities:</t>
  </si>
  <si>
    <t>Net cash used in investing activities</t>
  </si>
  <si>
    <t>Purchases of marketable securities</t>
  </si>
  <si>
    <t>Effect of exchange rate changes on cash and cash equivalents</t>
  </si>
  <si>
    <t>Cash and cash equivalents at end of period</t>
  </si>
  <si>
    <t>Maturities of marketable securities</t>
  </si>
  <si>
    <t>Cash and cash equivalents at beginning of period</t>
  </si>
  <si>
    <t>Net income</t>
  </si>
  <si>
    <t>Adjustments to reconcile net income to net cash provided by operating activities:</t>
  </si>
  <si>
    <t>Income from operations</t>
  </si>
  <si>
    <t>GAAP net income</t>
  </si>
  <si>
    <t>Proceeds from common stock issuances related to employee benefit plans</t>
  </si>
  <si>
    <t>(6) Intangible asset amortization</t>
  </si>
  <si>
    <t>Condensed Consolidated Balance Sheet 2021</t>
  </si>
  <si>
    <t>Condensed Consolidated Statement of Cash Flows 2021</t>
  </si>
  <si>
    <t>Ytd Ending</t>
  </si>
  <si>
    <t>Payments related to financing arrangements</t>
  </si>
  <si>
    <t>Net increase (decrease) in cash and cash equivalents</t>
  </si>
  <si>
    <t>(8) Reversal of valuation allowance on deferred tax assets</t>
  </si>
  <si>
    <r>
      <t>Income Taxes</t>
    </r>
    <r>
      <rPr>
        <vertAlign val="superscript"/>
        <sz val="10"/>
        <rFont val="Calibri"/>
        <family val="2"/>
      </rPr>
      <t>(8)</t>
    </r>
  </si>
  <si>
    <t>Other income (expense), net</t>
  </si>
  <si>
    <t>Total interest expense and other income (expense), net</t>
  </si>
  <si>
    <t>Deferred tax assets</t>
  </si>
  <si>
    <t>Reversal of valuation allowance on deferred tax assets</t>
  </si>
  <si>
    <t>GAAP and Non-GAAP Statements of Income 2021</t>
  </si>
  <si>
    <t>Calix's non-GAAP measures are not in accordance with, or an alternative for, GAAP and may be different from non-GAAP measures used by other companies. In addition, the above non-GAAP Consolidated Statements of Income are not based on a comprehensive set of accounting rules or principles.</t>
  </si>
  <si>
    <r>
      <t xml:space="preserve">Systems </t>
    </r>
    <r>
      <rPr>
        <vertAlign val="superscript"/>
        <sz val="10"/>
        <rFont val="Calibri"/>
        <family val="2"/>
      </rPr>
      <t>(1) (6) (7)</t>
    </r>
  </si>
  <si>
    <t>(7) U.S. tariff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</si>
</sst>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2"/>
    <xf numFmtId="0" fontId="5" fillId="0" borderId="0" xfId="1" applyFont="1" applyFill="1"/>
    <xf numFmtId="0" fontId="4" fillId="0" borderId="0" xfId="2" applyFill="1"/>
    <xf numFmtId="0" fontId="6" fillId="0" borderId="0" xfId="1" applyFont="1" applyFill="1"/>
    <xf numFmtId="0" fontId="8" fillId="0" borderId="0" xfId="1" quotePrefix="1" applyFont="1" applyFill="1" applyBorder="1"/>
    <xf numFmtId="0" fontId="9" fillId="0" borderId="2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16" fontId="9" fillId="0" borderId="4" xfId="1" applyNumberFormat="1" applyFont="1" applyFill="1" applyBorder="1" applyAlignment="1">
      <alignment horizontal="center"/>
    </xf>
    <xf numFmtId="16" fontId="9" fillId="0" borderId="5" xfId="1" applyNumberFormat="1" applyFont="1" applyFill="1" applyBorder="1" applyAlignment="1">
      <alignment horizontal="center"/>
    </xf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0" fontId="5" fillId="0" borderId="4" xfId="1" applyFont="1" applyFill="1" applyBorder="1"/>
    <xf numFmtId="0" fontId="5" fillId="0" borderId="5" xfId="1" applyFont="1" applyFill="1" applyBorder="1"/>
    <xf numFmtId="0" fontId="3" fillId="0" borderId="0" xfId="1" applyFont="1" applyFill="1" applyBorder="1"/>
    <xf numFmtId="164" fontId="3" fillId="0" borderId="4" xfId="3" applyNumberFormat="1" applyFont="1" applyFill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165" fontId="5" fillId="0" borderId="9" xfId="4" applyNumberFormat="1" applyFont="1" applyFill="1" applyBorder="1"/>
    <xf numFmtId="0" fontId="9" fillId="0" borderId="4" xfId="1" applyFont="1" applyFill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Fill="1" applyBorder="1"/>
    <xf numFmtId="165" fontId="5" fillId="0" borderId="9" xfId="1" applyNumberFormat="1" applyFont="1" applyFill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 applyFill="1" applyBorder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0" fontId="5" fillId="0" borderId="0" xfId="1" applyFont="1" applyFill="1" applyBorder="1"/>
    <xf numFmtId="43" fontId="5" fillId="0" borderId="0" xfId="6" applyFont="1" applyFill="1" applyBorder="1"/>
    <xf numFmtId="0" fontId="6" fillId="0" borderId="0" xfId="1" applyFont="1" applyFill="1" applyAlignment="1">
      <alignment horizontal="left" vertical="top"/>
    </xf>
    <xf numFmtId="0" fontId="2" fillId="0" borderId="0" xfId="1" applyFont="1" applyFill="1" applyAlignment="1"/>
    <xf numFmtId="0" fontId="3" fillId="0" borderId="0" xfId="1" applyFont="1" applyFill="1" applyAlignment="1"/>
    <xf numFmtId="0" fontId="3" fillId="0" borderId="0" xfId="1" applyFont="1" applyFill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NumberFormat="1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Fill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Fill="1" applyBorder="1"/>
    <xf numFmtId="43" fontId="3" fillId="0" borderId="4" xfId="1" applyNumberFormat="1" applyFont="1" applyFill="1" applyBorder="1" applyAlignment="1"/>
    <xf numFmtId="165" fontId="3" fillId="0" borderId="15" xfId="4" applyNumberFormat="1" applyFont="1" applyFill="1" applyBorder="1" applyAlignment="1"/>
    <xf numFmtId="0" fontId="5" fillId="0" borderId="7" xfId="1" applyFont="1" applyFill="1" applyBorder="1"/>
    <xf numFmtId="0" fontId="5" fillId="0" borderId="12" xfId="1" applyFont="1" applyFill="1" applyBorder="1"/>
    <xf numFmtId="0" fontId="5" fillId="0" borderId="13" xfId="1" applyFont="1" applyFill="1" applyBorder="1"/>
    <xf numFmtId="43" fontId="5" fillId="0" borderId="0" xfId="6" applyFont="1" applyFill="1"/>
    <xf numFmtId="42" fontId="5" fillId="0" borderId="5" xfId="1" applyNumberFormat="1" applyFont="1" applyFill="1" applyBorder="1"/>
    <xf numFmtId="0" fontId="3" fillId="0" borderId="0" xfId="1" applyFont="1" applyFill="1" applyAlignment="1">
      <alignment wrapText="1"/>
    </xf>
    <xf numFmtId="41" fontId="5" fillId="0" borderId="5" xfId="1" applyNumberFormat="1" applyFont="1" applyFill="1" applyBorder="1"/>
    <xf numFmtId="0" fontId="3" fillId="0" borderId="0" xfId="1" applyFont="1" applyFill="1" applyAlignment="1">
      <alignment horizontal="left" indent="2"/>
    </xf>
    <xf numFmtId="43" fontId="3" fillId="0" borderId="4" xfId="7" applyNumberFormat="1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NumberFormat="1" applyFont="1" applyFill="1" applyBorder="1" applyAlignment="1" applyProtection="1"/>
    <xf numFmtId="43" fontId="3" fillId="0" borderId="5" xfId="7" applyNumberFormat="1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Fill="1" applyBorder="1"/>
    <xf numFmtId="0" fontId="14" fillId="0" borderId="0" xfId="1" applyFont="1" applyFill="1"/>
    <xf numFmtId="165" fontId="3" fillId="0" borderId="0" xfId="7" applyNumberFormat="1" applyFont="1" applyFill="1" applyBorder="1" applyAlignment="1"/>
    <xf numFmtId="42" fontId="13" fillId="0" borderId="0" xfId="2" applyNumberFormat="1" applyFont="1"/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0" fontId="12" fillId="0" borderId="0" xfId="1" applyFont="1" applyFill="1" applyAlignment="1">
      <alignment horizontal="left" vertical="top" wrapText="1"/>
    </xf>
    <xf numFmtId="164" fontId="6" fillId="0" borderId="0" xfId="1" applyNumberFormat="1" applyFont="1" applyFill="1"/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0" fontId="12" fillId="0" borderId="0" xfId="1" applyFont="1" applyFill="1" applyAlignment="1">
      <alignment horizontal="left" vertical="top" wrapText="1"/>
    </xf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16" fontId="9" fillId="0" borderId="16" xfId="1" applyNumberFormat="1" applyFont="1" applyFill="1" applyBorder="1" applyAlignment="1">
      <alignment horizontal="center"/>
    </xf>
    <xf numFmtId="16" fontId="9" fillId="0" borderId="17" xfId="1" applyNumberFormat="1" applyFont="1" applyFill="1" applyBorder="1" applyAlignment="1">
      <alignment horizontal="center"/>
    </xf>
    <xf numFmtId="14" fontId="9" fillId="0" borderId="2" xfId="1" applyNumberFormat="1" applyFont="1" applyFill="1" applyBorder="1" applyAlignment="1">
      <alignment horizontal="center"/>
    </xf>
    <xf numFmtId="14" fontId="9" fillId="0" borderId="3" xfId="1" applyNumberFormat="1" applyFont="1" applyFill="1" applyBorder="1" applyAlignment="1">
      <alignment horizontal="center"/>
    </xf>
    <xf numFmtId="14" fontId="7" fillId="0" borderId="1" xfId="1" quotePrefix="1" applyNumberFormat="1" applyFont="1" applyFill="1" applyBorder="1" applyAlignment="1">
      <alignment horizontal="center"/>
    </xf>
    <xf numFmtId="0" fontId="12" fillId="0" borderId="0" xfId="1" applyFont="1" applyFill="1" applyAlignment="1">
      <alignment horizontal="left" vertical="top" wrapText="1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/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/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/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/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/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/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/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  <sheetName val="CR"/>
      <sheetName val="List"/>
      <sheetName val="FIXED_VAR"/>
      <sheetName val="OPER_FIX_VAR"/>
      <sheetName val="Ref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/>
          <cell r="B262" t="e">
            <v>#N/A</v>
          </cell>
          <cell r="C262" t="e">
            <v>#N/A</v>
          </cell>
          <cell r="D262" t="e">
            <v>#N/A</v>
          </cell>
          <cell r="E262"/>
          <cell r="F262" t="e">
            <v>#N/A</v>
          </cell>
          <cell r="G262" t="e">
            <v>#N/A</v>
          </cell>
          <cell r="H262" t="e">
            <v>#N/A</v>
          </cell>
          <cell r="I262"/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/>
          <cell r="E529">
            <v>253</v>
          </cell>
          <cell r="F529" t="e">
            <v>#N/A</v>
          </cell>
          <cell r="G529"/>
          <cell r="I529">
            <v>253</v>
          </cell>
          <cell r="J529" t="e">
            <v>#N/A</v>
          </cell>
          <cell r="K529"/>
        </row>
        <row r="530">
          <cell r="A530">
            <v>254</v>
          </cell>
          <cell r="B530" t="e">
            <v>#N/A</v>
          </cell>
          <cell r="C530"/>
          <cell r="E530">
            <v>254</v>
          </cell>
          <cell r="F530" t="e">
            <v>#N/A</v>
          </cell>
          <cell r="G530"/>
          <cell r="I530">
            <v>254</v>
          </cell>
          <cell r="J530" t="e">
            <v>#N/A</v>
          </cell>
          <cell r="K530"/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"/>
  <sheetViews>
    <sheetView showGridLines="0" tabSelected="1" topLeftCell="A4" zoomScale="120" zoomScaleNormal="120" zoomScaleSheetLayoutView="80" workbookViewId="0">
      <selection activeCell="B4" sqref="B4"/>
    </sheetView>
  </sheetViews>
  <sheetFormatPr defaultColWidth="9.140625" defaultRowHeight="15"/>
  <cols>
    <col min="1" max="1" width="2.5703125" style="76" customWidth="1"/>
    <col min="2" max="2" width="70" style="76" customWidth="1"/>
    <col min="3" max="3" width="2" style="3" customWidth="1"/>
    <col min="4" max="4" width="11.5703125" style="6" customWidth="1"/>
    <col min="5" max="5" width="11.5703125" style="5" customWidth="1"/>
    <col min="6" max="6" width="1.85546875" style="6" customWidth="1"/>
    <col min="7" max="7" width="11.5703125" style="6" customWidth="1"/>
    <col min="8" max="8" width="11.5703125" style="5" customWidth="1"/>
    <col min="9" max="9" width="1.85546875" style="6" customWidth="1"/>
    <col min="10" max="10" width="11.5703125" style="6" customWidth="1"/>
    <col min="11" max="11" width="11.5703125" style="5" customWidth="1"/>
    <col min="12" max="12" width="1.85546875" style="6" customWidth="1"/>
    <col min="13" max="13" width="11.5703125" style="6" customWidth="1"/>
    <col min="14" max="14" width="11.5703125" style="5" customWidth="1"/>
    <col min="15" max="15" width="1.85546875" style="6" customWidth="1"/>
    <col min="16" max="16384" width="9.140625" style="6"/>
  </cols>
  <sheetData>
    <row r="1" spans="1:14">
      <c r="A1" s="1" t="s">
        <v>0</v>
      </c>
      <c r="B1" s="2"/>
      <c r="D1" s="4"/>
      <c r="G1" s="4"/>
      <c r="J1" s="4"/>
      <c r="M1" s="4"/>
    </row>
    <row r="2" spans="1:14">
      <c r="A2" s="1" t="s">
        <v>1</v>
      </c>
      <c r="B2" s="2"/>
      <c r="D2" s="4"/>
      <c r="G2" s="4"/>
      <c r="J2" s="4"/>
      <c r="M2" s="4"/>
    </row>
    <row r="3" spans="1:14" ht="15.75" thickBot="1">
      <c r="A3" s="1" t="s">
        <v>95</v>
      </c>
      <c r="B3" s="2"/>
      <c r="D3" s="92"/>
      <c r="E3" s="92"/>
      <c r="G3" s="92"/>
      <c r="H3" s="92"/>
      <c r="J3" s="92"/>
      <c r="K3" s="92"/>
      <c r="M3" s="92"/>
      <c r="N3" s="92"/>
    </row>
    <row r="4" spans="1:14">
      <c r="A4" s="7" t="s">
        <v>2</v>
      </c>
      <c r="B4" s="2"/>
      <c r="D4" s="8" t="s">
        <v>3</v>
      </c>
      <c r="E4" s="9" t="s">
        <v>4</v>
      </c>
      <c r="G4" s="8" t="s">
        <v>3</v>
      </c>
      <c r="H4" s="9" t="s">
        <v>4</v>
      </c>
      <c r="J4" s="8" t="s">
        <v>3</v>
      </c>
      <c r="K4" s="9" t="s">
        <v>4</v>
      </c>
      <c r="M4" s="8" t="s">
        <v>3</v>
      </c>
      <c r="N4" s="9" t="s">
        <v>4</v>
      </c>
    </row>
    <row r="5" spans="1:14">
      <c r="A5" s="2"/>
      <c r="B5" s="2"/>
      <c r="D5" s="10" t="s">
        <v>5</v>
      </c>
      <c r="E5" s="11" t="str">
        <f>D5</f>
        <v>Qtr Ending</v>
      </c>
      <c r="G5" s="10" t="s">
        <v>5</v>
      </c>
      <c r="H5" s="11" t="str">
        <f>G5</f>
        <v>Qtr Ending</v>
      </c>
      <c r="J5" s="10" t="s">
        <v>5</v>
      </c>
      <c r="K5" s="11" t="str">
        <f>J5</f>
        <v>Qtr Ending</v>
      </c>
      <c r="M5" s="10" t="s">
        <v>86</v>
      </c>
      <c r="N5" s="11" t="str">
        <f>M5</f>
        <v>Ytd Ending</v>
      </c>
    </row>
    <row r="6" spans="1:14">
      <c r="A6" s="2"/>
      <c r="B6" s="2"/>
      <c r="D6" s="12">
        <v>44289</v>
      </c>
      <c r="E6" s="13">
        <f>D6</f>
        <v>44289</v>
      </c>
      <c r="G6" s="79">
        <v>44380</v>
      </c>
      <c r="H6" s="80">
        <f>G6</f>
        <v>44380</v>
      </c>
      <c r="J6" s="83">
        <v>44471</v>
      </c>
      <c r="K6" s="84">
        <f>J6</f>
        <v>44471</v>
      </c>
      <c r="M6" s="79">
        <v>44471</v>
      </c>
      <c r="N6" s="80">
        <f>M6</f>
        <v>44471</v>
      </c>
    </row>
    <row r="7" spans="1:14">
      <c r="A7" s="2"/>
      <c r="B7" s="2"/>
      <c r="D7" s="14"/>
      <c r="E7" s="15"/>
      <c r="G7" s="14"/>
      <c r="H7" s="15"/>
      <c r="J7" s="14"/>
      <c r="K7" s="15"/>
      <c r="M7" s="14"/>
      <c r="N7" s="15"/>
    </row>
    <row r="8" spans="1:14">
      <c r="A8" s="16" t="s">
        <v>6</v>
      </c>
      <c r="B8" s="2"/>
      <c r="D8" s="14"/>
      <c r="E8" s="15"/>
      <c r="G8" s="14"/>
      <c r="H8" s="15"/>
      <c r="J8" s="14"/>
      <c r="K8" s="15"/>
      <c r="M8" s="14"/>
      <c r="N8" s="15"/>
    </row>
    <row r="9" spans="1:14">
      <c r="A9" s="2"/>
      <c r="B9" s="2" t="s">
        <v>57</v>
      </c>
      <c r="D9" s="17">
        <v>153302</v>
      </c>
      <c r="E9" s="18">
        <f>D9</f>
        <v>153302</v>
      </c>
      <c r="G9" s="17">
        <v>159553</v>
      </c>
      <c r="H9" s="18">
        <f>G9</f>
        <v>159553</v>
      </c>
      <c r="J9" s="17">
        <v>163076</v>
      </c>
      <c r="K9" s="18">
        <f>J9</f>
        <v>163076</v>
      </c>
      <c r="M9" s="17">
        <f>D9+G9+J9</f>
        <v>475931</v>
      </c>
      <c r="N9" s="18">
        <f>M9</f>
        <v>475931</v>
      </c>
    </row>
    <row r="10" spans="1:14">
      <c r="A10" s="2"/>
      <c r="B10" s="2" t="s">
        <v>7</v>
      </c>
      <c r="D10" s="19">
        <v>8772</v>
      </c>
      <c r="E10" s="20">
        <f>D10</f>
        <v>8772</v>
      </c>
      <c r="G10" s="19">
        <v>9117</v>
      </c>
      <c r="H10" s="20">
        <f>G10</f>
        <v>9117</v>
      </c>
      <c r="J10" s="19">
        <v>9155</v>
      </c>
      <c r="K10" s="20">
        <f>J10</f>
        <v>9155</v>
      </c>
      <c r="M10" s="19">
        <f>D10+G10+J10</f>
        <v>27044</v>
      </c>
      <c r="N10" s="20">
        <f>M10</f>
        <v>27044</v>
      </c>
    </row>
    <row r="11" spans="1:14">
      <c r="A11" s="16" t="s">
        <v>8</v>
      </c>
      <c r="B11" s="16"/>
      <c r="D11" s="21">
        <f>SUM(D9:D10)</f>
        <v>162074</v>
      </c>
      <c r="E11" s="22">
        <f>SUM(E9:E10)</f>
        <v>162074</v>
      </c>
      <c r="G11" s="21">
        <f>SUM(G9:G10)</f>
        <v>168670</v>
      </c>
      <c r="H11" s="22">
        <f>SUM(H9:H10)</f>
        <v>168670</v>
      </c>
      <c r="J11" s="21">
        <f>SUM(J9:J10)</f>
        <v>172231</v>
      </c>
      <c r="K11" s="22">
        <f>SUM(K9:K10)</f>
        <v>172231</v>
      </c>
      <c r="M11" s="21">
        <f>SUM(M9:M10)</f>
        <v>502975</v>
      </c>
      <c r="N11" s="22">
        <f>SUM(N9:N10)</f>
        <v>502975</v>
      </c>
    </row>
    <row r="12" spans="1:14">
      <c r="A12" s="16"/>
      <c r="B12" s="16"/>
      <c r="D12" s="14"/>
      <c r="E12" s="15"/>
      <c r="G12" s="14"/>
      <c r="H12" s="15"/>
      <c r="J12" s="14"/>
      <c r="K12" s="15"/>
      <c r="M12" s="14"/>
      <c r="N12" s="15"/>
    </row>
    <row r="13" spans="1:14">
      <c r="A13" s="16" t="s">
        <v>9</v>
      </c>
      <c r="B13" s="16"/>
      <c r="D13" s="14"/>
      <c r="E13" s="15"/>
      <c r="G13" s="14"/>
      <c r="H13" s="15"/>
      <c r="J13" s="14"/>
      <c r="K13" s="15"/>
      <c r="M13" s="14"/>
      <c r="N13" s="15"/>
    </row>
    <row r="14" spans="1:14" ht="15.75">
      <c r="A14" s="2"/>
      <c r="B14" s="16" t="s">
        <v>97</v>
      </c>
      <c r="D14" s="19">
        <v>69663</v>
      </c>
      <c r="E14" s="20">
        <f>D14-E39-E44</f>
        <v>68843</v>
      </c>
      <c r="G14" s="19">
        <v>72673</v>
      </c>
      <c r="H14" s="20">
        <f>G14-H39-H45-H44</f>
        <v>73324</v>
      </c>
      <c r="J14" s="19">
        <v>76339</v>
      </c>
      <c r="K14" s="20">
        <f>J14-K39-K45-K44</f>
        <v>76091</v>
      </c>
      <c r="M14" s="19">
        <f t="shared" ref="M14:M15" si="0">D14+G14+J14</f>
        <v>218675</v>
      </c>
      <c r="N14" s="20">
        <f>M14-N39-N45-N44</f>
        <v>218258</v>
      </c>
    </row>
    <row r="15" spans="1:14" ht="15.75">
      <c r="A15" s="2"/>
      <c r="B15" s="16" t="s">
        <v>10</v>
      </c>
      <c r="D15" s="19">
        <v>6169</v>
      </c>
      <c r="E15" s="20">
        <f>D15-E40</f>
        <v>6019</v>
      </c>
      <c r="G15" s="19">
        <v>6378</v>
      </c>
      <c r="H15" s="20">
        <f>G15-H40</f>
        <v>6221</v>
      </c>
      <c r="J15" s="19">
        <v>6399</v>
      </c>
      <c r="K15" s="20">
        <f>J15-K40</f>
        <v>6222</v>
      </c>
      <c r="M15" s="19">
        <f t="shared" si="0"/>
        <v>18946</v>
      </c>
      <c r="N15" s="20">
        <f>M15-N40</f>
        <v>18462</v>
      </c>
    </row>
    <row r="16" spans="1:14">
      <c r="A16" s="16" t="s">
        <v>11</v>
      </c>
      <c r="B16" s="16"/>
      <c r="D16" s="21">
        <f>SUM(D14:D15)</f>
        <v>75832</v>
      </c>
      <c r="E16" s="22">
        <f>SUM(E14:E15)</f>
        <v>74862</v>
      </c>
      <c r="G16" s="21">
        <f>SUM(G14:G15)</f>
        <v>79051</v>
      </c>
      <c r="H16" s="22">
        <f>SUM(H14:H15)</f>
        <v>79545</v>
      </c>
      <c r="J16" s="21">
        <f>SUM(J14:J15)</f>
        <v>82738</v>
      </c>
      <c r="K16" s="22">
        <f>SUM(K14:K15)</f>
        <v>82313</v>
      </c>
      <c r="M16" s="21">
        <f>SUM(M14:M15)</f>
        <v>237621</v>
      </c>
      <c r="N16" s="22">
        <f>SUM(N14:N15)</f>
        <v>236720</v>
      </c>
    </row>
    <row r="17" spans="1:14">
      <c r="A17" s="16"/>
      <c r="B17" s="16"/>
      <c r="D17" s="19"/>
      <c r="E17" s="20"/>
      <c r="G17" s="19"/>
      <c r="H17" s="20"/>
      <c r="J17" s="19"/>
      <c r="K17" s="20"/>
      <c r="M17" s="19"/>
      <c r="N17" s="20"/>
    </row>
    <row r="18" spans="1:14">
      <c r="A18" s="16" t="s">
        <v>12</v>
      </c>
      <c r="B18" s="16"/>
      <c r="D18" s="19">
        <f>+D11-D16</f>
        <v>86242</v>
      </c>
      <c r="E18" s="20">
        <f>+E11-E16</f>
        <v>87212</v>
      </c>
      <c r="G18" s="19">
        <f>+G11-G16</f>
        <v>89619</v>
      </c>
      <c r="H18" s="20">
        <f>+H11-H16</f>
        <v>89125</v>
      </c>
      <c r="J18" s="19">
        <f>+J11-J16</f>
        <v>89493</v>
      </c>
      <c r="K18" s="20">
        <f>+K11-K16</f>
        <v>89918</v>
      </c>
      <c r="M18" s="19">
        <f>+M11-M16</f>
        <v>265354</v>
      </c>
      <c r="N18" s="20">
        <f>+N11-N16</f>
        <v>266255</v>
      </c>
    </row>
    <row r="19" spans="1:14">
      <c r="A19" s="16"/>
      <c r="B19" s="16"/>
      <c r="D19" s="23"/>
      <c r="E19" s="15"/>
      <c r="G19" s="23"/>
      <c r="H19" s="15"/>
      <c r="J19" s="23"/>
      <c r="K19" s="15"/>
      <c r="M19" s="23"/>
      <c r="N19" s="15"/>
    </row>
    <row r="20" spans="1:14">
      <c r="A20" s="16" t="s">
        <v>13</v>
      </c>
      <c r="B20" s="16"/>
      <c r="D20" s="24">
        <f>+D18/D11</f>
        <v>0.53211495983316259</v>
      </c>
      <c r="E20" s="25">
        <f>+E18/E11</f>
        <v>0.53809988030159062</v>
      </c>
      <c r="G20" s="24">
        <f>+G18/G11</f>
        <v>0.53132744412165767</v>
      </c>
      <c r="H20" s="25">
        <f>+H18/H11</f>
        <v>0.52839864824805838</v>
      </c>
      <c r="J20" s="24">
        <f>+J18/J11</f>
        <v>0.51961029083033827</v>
      </c>
      <c r="K20" s="25">
        <f>+K18/K11</f>
        <v>0.52207790699699819</v>
      </c>
      <c r="M20" s="24">
        <f>+M18/M11</f>
        <v>0.52756896466027137</v>
      </c>
      <c r="N20" s="25">
        <f>+N18/N11</f>
        <v>0.52936030617823948</v>
      </c>
    </row>
    <row r="21" spans="1:14">
      <c r="A21" s="16"/>
      <c r="B21" s="16"/>
      <c r="D21" s="14"/>
      <c r="E21" s="15"/>
      <c r="G21" s="14"/>
      <c r="H21" s="15"/>
      <c r="J21" s="14"/>
      <c r="K21" s="15"/>
      <c r="M21" s="14"/>
      <c r="N21" s="15"/>
    </row>
    <row r="22" spans="1:14" ht="15.75">
      <c r="A22" s="16" t="s">
        <v>68</v>
      </c>
      <c r="B22" s="16"/>
      <c r="D22" s="19">
        <v>28051</v>
      </c>
      <c r="E22" s="26">
        <f>D22-E41</f>
        <v>26604</v>
      </c>
      <c r="G22" s="19">
        <v>29710</v>
      </c>
      <c r="H22" s="26">
        <f>G22-H41</f>
        <v>27987</v>
      </c>
      <c r="J22" s="19">
        <v>31144</v>
      </c>
      <c r="K22" s="26">
        <f>J22-K41</f>
        <v>29353</v>
      </c>
      <c r="M22" s="19">
        <f t="shared" ref="M22:M24" si="1">D22+G22+J22</f>
        <v>88905</v>
      </c>
      <c r="N22" s="26">
        <f>M22-N41</f>
        <v>83944</v>
      </c>
    </row>
    <row r="23" spans="1:14" ht="15.75">
      <c r="A23" s="16" t="s">
        <v>69</v>
      </c>
      <c r="B23" s="16"/>
      <c r="D23" s="19">
        <v>24364</v>
      </c>
      <c r="E23" s="26">
        <f>D23-E42</f>
        <v>22781</v>
      </c>
      <c r="G23" s="19">
        <v>25716</v>
      </c>
      <c r="H23" s="26">
        <f>G23-H42</f>
        <v>24072</v>
      </c>
      <c r="J23" s="19">
        <v>25727</v>
      </c>
      <c r="K23" s="26">
        <f>J23-K42</f>
        <v>23924</v>
      </c>
      <c r="M23" s="19">
        <f t="shared" si="1"/>
        <v>75807</v>
      </c>
      <c r="N23" s="26">
        <f>M23-N42</f>
        <v>70777</v>
      </c>
    </row>
    <row r="24" spans="1:14" ht="15.75">
      <c r="A24" s="16" t="s">
        <v>58</v>
      </c>
      <c r="B24" s="16"/>
      <c r="D24" s="19">
        <v>13025</v>
      </c>
      <c r="E24" s="26">
        <f>D24-E43</f>
        <v>11196</v>
      </c>
      <c r="G24" s="19">
        <v>13664</v>
      </c>
      <c r="H24" s="26">
        <f>G24-H43</f>
        <v>11150</v>
      </c>
      <c r="J24" s="19">
        <v>14631</v>
      </c>
      <c r="K24" s="26">
        <f>J24-K43</f>
        <v>11952</v>
      </c>
      <c r="M24" s="19">
        <f t="shared" si="1"/>
        <v>41320</v>
      </c>
      <c r="N24" s="26">
        <f>M24-N43</f>
        <v>34298</v>
      </c>
    </row>
    <row r="25" spans="1:14">
      <c r="A25" s="2"/>
      <c r="B25" s="16" t="s">
        <v>14</v>
      </c>
      <c r="D25" s="21">
        <f>SUM(D22:D24)</f>
        <v>65440</v>
      </c>
      <c r="E25" s="27">
        <f>SUM(E22:E24)</f>
        <v>60581</v>
      </c>
      <c r="G25" s="21">
        <f>SUM(G22:G24)</f>
        <v>69090</v>
      </c>
      <c r="H25" s="27">
        <f>SUM(H22:H24)</f>
        <v>63209</v>
      </c>
      <c r="J25" s="21">
        <f>SUM(J22:J24)</f>
        <v>71502</v>
      </c>
      <c r="K25" s="27">
        <f>SUM(K22:K24)</f>
        <v>65229</v>
      </c>
      <c r="M25" s="21">
        <f>SUM(M22:M24)</f>
        <v>206032</v>
      </c>
      <c r="N25" s="27">
        <f>SUM(N22:N24)</f>
        <v>189019</v>
      </c>
    </row>
    <row r="26" spans="1:14">
      <c r="A26" s="16"/>
      <c r="B26" s="16"/>
      <c r="D26" s="19"/>
      <c r="E26" s="15"/>
      <c r="G26" s="19"/>
      <c r="H26" s="15"/>
      <c r="J26" s="19"/>
      <c r="K26" s="15"/>
      <c r="M26" s="19"/>
      <c r="N26" s="15"/>
    </row>
    <row r="27" spans="1:14">
      <c r="A27" s="16" t="s">
        <v>80</v>
      </c>
      <c r="B27" s="16"/>
      <c r="D27" s="19">
        <f>D18-D25</f>
        <v>20802</v>
      </c>
      <c r="E27" s="20">
        <f>E18-E25</f>
        <v>26631</v>
      </c>
      <c r="G27" s="19">
        <f>G18-G25</f>
        <v>20529</v>
      </c>
      <c r="H27" s="20">
        <f>H18-H25</f>
        <v>25916</v>
      </c>
      <c r="J27" s="19">
        <f>J18-J25</f>
        <v>17991</v>
      </c>
      <c r="K27" s="20">
        <f>K18-K25</f>
        <v>24689</v>
      </c>
      <c r="M27" s="19">
        <f>M18-M25</f>
        <v>59322</v>
      </c>
      <c r="N27" s="20">
        <f>N18-N25</f>
        <v>77236</v>
      </c>
    </row>
    <row r="28" spans="1:14">
      <c r="A28" s="16"/>
      <c r="B28" s="16"/>
      <c r="D28" s="19"/>
      <c r="E28" s="15"/>
      <c r="G28" s="19"/>
      <c r="H28" s="15"/>
      <c r="J28" s="19"/>
      <c r="K28" s="15"/>
      <c r="M28" s="19"/>
      <c r="N28" s="15"/>
    </row>
    <row r="29" spans="1:14">
      <c r="A29" s="16" t="s">
        <v>60</v>
      </c>
      <c r="B29" s="16"/>
      <c r="D29" s="19">
        <v>-125</v>
      </c>
      <c r="E29" s="20">
        <f>D29</f>
        <v>-125</v>
      </c>
      <c r="G29" s="19">
        <v>-119</v>
      </c>
      <c r="H29" s="20">
        <f>G29</f>
        <v>-119</v>
      </c>
      <c r="J29" s="19">
        <v>-86</v>
      </c>
      <c r="K29" s="20">
        <f>J29</f>
        <v>-86</v>
      </c>
      <c r="M29" s="19">
        <f t="shared" ref="M29:M30" si="2">D29+G29+J29</f>
        <v>-330</v>
      </c>
      <c r="N29" s="20">
        <f>M29</f>
        <v>-330</v>
      </c>
    </row>
    <row r="30" spans="1:14">
      <c r="A30" s="16" t="s">
        <v>91</v>
      </c>
      <c r="B30" s="16"/>
      <c r="D30" s="28">
        <v>88</v>
      </c>
      <c r="E30" s="29">
        <f t="shared" ref="E30" si="3">D30</f>
        <v>88</v>
      </c>
      <c r="G30" s="28">
        <v>255</v>
      </c>
      <c r="H30" s="29">
        <f t="shared" ref="H30" si="4">G30</f>
        <v>255</v>
      </c>
      <c r="J30" s="28">
        <v>-463</v>
      </c>
      <c r="K30" s="29">
        <f t="shared" ref="K30" si="5">J30</f>
        <v>-463</v>
      </c>
      <c r="M30" s="28">
        <f t="shared" si="2"/>
        <v>-120</v>
      </c>
      <c r="N30" s="29">
        <f t="shared" ref="N30" si="6">M30</f>
        <v>-120</v>
      </c>
    </row>
    <row r="31" spans="1:14">
      <c r="A31" s="2"/>
      <c r="B31" s="16" t="s">
        <v>92</v>
      </c>
      <c r="D31" s="19">
        <f>SUM(D29:D30)</f>
        <v>-37</v>
      </c>
      <c r="E31" s="20">
        <f>SUM(E29:E30)</f>
        <v>-37</v>
      </c>
      <c r="G31" s="19">
        <f>SUM(G29:G30)</f>
        <v>136</v>
      </c>
      <c r="H31" s="20">
        <f>SUM(H29:H30)</f>
        <v>136</v>
      </c>
      <c r="J31" s="19">
        <f>SUM(J29:J30)</f>
        <v>-549</v>
      </c>
      <c r="K31" s="20">
        <f>SUM(K29:K30)</f>
        <v>-549</v>
      </c>
      <c r="M31" s="19">
        <f>SUM(M29:M30)</f>
        <v>-450</v>
      </c>
      <c r="N31" s="20">
        <f>SUM(N29:N30)</f>
        <v>-450</v>
      </c>
    </row>
    <row r="32" spans="1:14">
      <c r="A32" s="16"/>
      <c r="B32" s="16"/>
      <c r="D32" s="19"/>
      <c r="E32" s="20"/>
      <c r="G32" s="19"/>
      <c r="H32" s="20"/>
      <c r="J32" s="19"/>
      <c r="K32" s="20"/>
      <c r="M32" s="19"/>
      <c r="N32" s="20"/>
    </row>
    <row r="33" spans="1:16" ht="15.75">
      <c r="A33" s="16"/>
      <c r="B33" s="16" t="s">
        <v>90</v>
      </c>
      <c r="D33" s="19">
        <v>150</v>
      </c>
      <c r="E33" s="20">
        <f>D33</f>
        <v>150</v>
      </c>
      <c r="G33" s="19">
        <v>207</v>
      </c>
      <c r="H33" s="20">
        <f>G33</f>
        <v>207</v>
      </c>
      <c r="J33" s="19">
        <v>-159982</v>
      </c>
      <c r="K33" s="20">
        <f>J33-K46</f>
        <v>250</v>
      </c>
      <c r="M33" s="19">
        <f>D33+G33+J33</f>
        <v>-159625</v>
      </c>
      <c r="N33" s="20">
        <f>M33-N46</f>
        <v>607</v>
      </c>
    </row>
    <row r="34" spans="1:16">
      <c r="A34" s="16"/>
      <c r="B34" s="16"/>
      <c r="D34" s="19"/>
      <c r="E34" s="20"/>
      <c r="G34" s="19"/>
      <c r="H34" s="20"/>
      <c r="J34" s="19"/>
      <c r="K34" s="20"/>
      <c r="M34" s="19"/>
      <c r="N34" s="20"/>
    </row>
    <row r="35" spans="1:16" ht="15.75" thickBot="1">
      <c r="A35" s="16" t="s">
        <v>78</v>
      </c>
      <c r="B35" s="16"/>
      <c r="D35" s="30">
        <f>+D27+D31-D33</f>
        <v>20615</v>
      </c>
      <c r="E35" s="31">
        <f>+E27+E31-E33</f>
        <v>26444</v>
      </c>
      <c r="G35" s="30">
        <f>+G27+G31-G33</f>
        <v>20458</v>
      </c>
      <c r="H35" s="31">
        <f>+H27+H31-H33</f>
        <v>25845</v>
      </c>
      <c r="J35" s="30">
        <f>+J27+J31-J33</f>
        <v>177424</v>
      </c>
      <c r="K35" s="31">
        <f>+K27+K31-K33</f>
        <v>23890</v>
      </c>
      <c r="M35" s="30">
        <f>+M27+M31-M33</f>
        <v>218497</v>
      </c>
      <c r="N35" s="31">
        <f>+N27+N31-N33</f>
        <v>76179</v>
      </c>
      <c r="P35" s="82"/>
    </row>
    <row r="36" spans="1:16" ht="15.75" thickTop="1">
      <c r="A36" s="16"/>
      <c r="B36" s="16"/>
      <c r="D36" s="14"/>
      <c r="E36" s="15"/>
      <c r="G36" s="14"/>
      <c r="H36" s="15"/>
      <c r="J36" s="14"/>
      <c r="K36" s="15"/>
      <c r="M36" s="14"/>
      <c r="N36" s="15"/>
    </row>
    <row r="37" spans="1:16">
      <c r="A37" s="32" t="s">
        <v>15</v>
      </c>
      <c r="B37" s="32"/>
      <c r="D37" s="14"/>
      <c r="E37" s="15"/>
      <c r="G37" s="14"/>
      <c r="H37" s="15"/>
      <c r="J37" s="14"/>
      <c r="K37" s="15"/>
      <c r="M37" s="14"/>
      <c r="N37" s="15"/>
    </row>
    <row r="38" spans="1:16">
      <c r="A38" s="16"/>
      <c r="B38" s="16"/>
      <c r="D38" s="14"/>
      <c r="E38" s="15"/>
      <c r="G38" s="14"/>
      <c r="H38" s="15"/>
      <c r="J38" s="14"/>
      <c r="K38" s="15"/>
      <c r="M38" s="14"/>
      <c r="N38" s="15"/>
    </row>
    <row r="39" spans="1:16">
      <c r="A39" s="16" t="s">
        <v>59</v>
      </c>
      <c r="B39" s="16"/>
      <c r="D39" s="33"/>
      <c r="E39" s="18">
        <v>162</v>
      </c>
      <c r="G39" s="33"/>
      <c r="H39" s="18">
        <v>185</v>
      </c>
      <c r="J39" s="33"/>
      <c r="K39" s="18">
        <v>211</v>
      </c>
      <c r="M39" s="33"/>
      <c r="N39" s="18">
        <f>E39+H39+K39</f>
        <v>558</v>
      </c>
    </row>
    <row r="40" spans="1:16">
      <c r="A40" s="16" t="s">
        <v>16</v>
      </c>
      <c r="B40" s="16"/>
      <c r="D40" s="33"/>
      <c r="E40" s="34">
        <v>150</v>
      </c>
      <c r="G40" s="33"/>
      <c r="H40" s="34">
        <v>157</v>
      </c>
      <c r="J40" s="33"/>
      <c r="K40" s="34">
        <v>177</v>
      </c>
      <c r="M40" s="33"/>
      <c r="N40" s="34">
        <f t="shared" ref="N40:N46" si="7">E40+H40+K40</f>
        <v>484</v>
      </c>
    </row>
    <row r="41" spans="1:16">
      <c r="A41" s="16" t="s">
        <v>66</v>
      </c>
      <c r="B41" s="16"/>
      <c r="D41" s="33"/>
      <c r="E41" s="34">
        <v>1447</v>
      </c>
      <c r="G41" s="33"/>
      <c r="H41" s="34">
        <v>1723</v>
      </c>
      <c r="J41" s="33"/>
      <c r="K41" s="34">
        <v>1791</v>
      </c>
      <c r="M41" s="33"/>
      <c r="N41" s="34">
        <f t="shared" si="7"/>
        <v>4961</v>
      </c>
    </row>
    <row r="42" spans="1:16">
      <c r="A42" s="16" t="s">
        <v>67</v>
      </c>
      <c r="B42" s="16"/>
      <c r="D42" s="33"/>
      <c r="E42" s="34">
        <v>1583</v>
      </c>
      <c r="G42" s="33"/>
      <c r="H42" s="34">
        <v>1644</v>
      </c>
      <c r="J42" s="33"/>
      <c r="K42" s="34">
        <v>1803</v>
      </c>
      <c r="M42" s="33"/>
      <c r="N42" s="34">
        <f t="shared" si="7"/>
        <v>5030</v>
      </c>
    </row>
    <row r="43" spans="1:16">
      <c r="A43" s="16" t="s">
        <v>56</v>
      </c>
      <c r="B43" s="16"/>
      <c r="D43" s="33"/>
      <c r="E43" s="34">
        <v>1829</v>
      </c>
      <c r="G43" s="33"/>
      <c r="H43" s="34">
        <v>2514</v>
      </c>
      <c r="J43" s="33"/>
      <c r="K43" s="34">
        <v>2679</v>
      </c>
      <c r="M43" s="33"/>
      <c r="N43" s="34">
        <f t="shared" si="7"/>
        <v>7022</v>
      </c>
    </row>
    <row r="44" spans="1:16">
      <c r="A44" s="16" t="s">
        <v>83</v>
      </c>
      <c r="B44" s="16"/>
      <c r="D44" s="33"/>
      <c r="E44" s="34">
        <v>658</v>
      </c>
      <c r="G44" s="33"/>
      <c r="H44" s="34">
        <v>658</v>
      </c>
      <c r="J44" s="33"/>
      <c r="K44" s="34">
        <v>658</v>
      </c>
      <c r="M44" s="33"/>
      <c r="N44" s="34">
        <f t="shared" si="7"/>
        <v>1974</v>
      </c>
    </row>
    <row r="45" spans="1:16">
      <c r="A45" s="16" t="s">
        <v>98</v>
      </c>
      <c r="B45" s="16"/>
      <c r="D45" s="33"/>
      <c r="E45" s="34">
        <v>0</v>
      </c>
      <c r="G45" s="33"/>
      <c r="H45" s="34">
        <v>-1494</v>
      </c>
      <c r="J45" s="33"/>
      <c r="K45" s="34">
        <v>-621</v>
      </c>
      <c r="M45" s="33"/>
      <c r="N45" s="34">
        <f t="shared" si="7"/>
        <v>-2115</v>
      </c>
    </row>
    <row r="46" spans="1:16">
      <c r="A46" s="16" t="s">
        <v>89</v>
      </c>
      <c r="B46" s="16"/>
      <c r="D46" s="33"/>
      <c r="E46" s="29">
        <v>0</v>
      </c>
      <c r="G46" s="33"/>
      <c r="H46" s="29">
        <v>0</v>
      </c>
      <c r="J46" s="33"/>
      <c r="K46" s="29">
        <v>-160232</v>
      </c>
      <c r="M46" s="33"/>
      <c r="N46" s="29">
        <f t="shared" si="7"/>
        <v>-160232</v>
      </c>
    </row>
    <row r="47" spans="1:16">
      <c r="A47" s="6"/>
      <c r="B47" s="16" t="s">
        <v>17</v>
      </c>
      <c r="D47" s="33"/>
      <c r="E47" s="35">
        <f>SUM(E39:E46)</f>
        <v>5829</v>
      </c>
      <c r="G47" s="33"/>
      <c r="H47" s="35">
        <f>SUM(H39:H46)</f>
        <v>5387</v>
      </c>
      <c r="J47" s="33"/>
      <c r="K47" s="35">
        <f>SUM(K39:K46)</f>
        <v>-153534</v>
      </c>
      <c r="M47" s="33"/>
      <c r="N47" s="35">
        <f>SUM(N39:N46)</f>
        <v>-142318</v>
      </c>
    </row>
    <row r="48" spans="1:16">
      <c r="A48" s="16"/>
      <c r="B48" s="16"/>
      <c r="D48" s="14"/>
      <c r="E48" s="20"/>
      <c r="G48" s="14"/>
      <c r="H48" s="20"/>
      <c r="J48" s="14"/>
      <c r="K48" s="20"/>
      <c r="M48" s="14"/>
      <c r="N48" s="20"/>
    </row>
    <row r="49" spans="1:15" ht="15.75" thickBot="1">
      <c r="A49" s="16" t="s">
        <v>81</v>
      </c>
      <c r="B49" s="16"/>
      <c r="D49" s="36"/>
      <c r="E49" s="37">
        <f>E35-E47</f>
        <v>20615</v>
      </c>
      <c r="G49" s="36"/>
      <c r="H49" s="37">
        <f>H35-H47</f>
        <v>20458</v>
      </c>
      <c r="J49" s="36"/>
      <c r="K49" s="37">
        <f>K35-K47</f>
        <v>177424</v>
      </c>
      <c r="M49" s="36"/>
      <c r="N49" s="37">
        <f>N35-N47</f>
        <v>218497</v>
      </c>
    </row>
    <row r="50" spans="1:15">
      <c r="A50" s="16"/>
      <c r="B50" s="16"/>
      <c r="D50" s="38"/>
      <c r="E50" s="39"/>
      <c r="G50" s="38"/>
      <c r="H50" s="39"/>
      <c r="J50" s="38"/>
      <c r="K50" s="39"/>
      <c r="M50" s="38"/>
      <c r="N50" s="39"/>
    </row>
    <row r="51" spans="1:15" s="40" customFormat="1" ht="36.75" customHeight="1">
      <c r="A51" s="93" t="s">
        <v>96</v>
      </c>
      <c r="B51" s="93"/>
      <c r="C51" s="93"/>
      <c r="D51" s="93"/>
      <c r="E51" s="93"/>
      <c r="F51" s="93"/>
      <c r="G51" s="81"/>
      <c r="H51" s="81"/>
      <c r="I51" s="81"/>
      <c r="J51" s="85"/>
      <c r="K51" s="85"/>
      <c r="L51" s="85"/>
      <c r="M51" s="81"/>
      <c r="N51" s="81"/>
      <c r="O51" s="81"/>
    </row>
    <row r="52" spans="1:15">
      <c r="A52" s="2"/>
      <c r="B52" s="2"/>
      <c r="D52" s="38"/>
      <c r="E52" s="4"/>
      <c r="G52" s="38"/>
      <c r="H52" s="4"/>
      <c r="J52" s="38"/>
      <c r="K52" s="4"/>
      <c r="M52" s="38"/>
      <c r="N52" s="4"/>
    </row>
    <row r="53" spans="1:15">
      <c r="A53" s="2"/>
      <c r="B53" s="2"/>
      <c r="D53" s="38"/>
      <c r="E53" s="4"/>
      <c r="G53" s="38"/>
      <c r="H53" s="4"/>
      <c r="J53" s="38"/>
      <c r="K53" s="4"/>
      <c r="M53" s="38"/>
      <c r="N53" s="4"/>
    </row>
    <row r="54" spans="1:15">
      <c r="A54" s="1" t="s">
        <v>0</v>
      </c>
      <c r="B54" s="2"/>
      <c r="D54" s="38"/>
      <c r="E54" s="4"/>
      <c r="G54" s="38"/>
      <c r="H54" s="4"/>
      <c r="J54" s="38"/>
      <c r="K54" s="4"/>
      <c r="M54" s="38"/>
      <c r="N54" s="4"/>
    </row>
    <row r="55" spans="1:15">
      <c r="A55" s="1" t="s">
        <v>1</v>
      </c>
      <c r="B55" s="2"/>
      <c r="D55" s="38"/>
      <c r="E55" s="4"/>
      <c r="G55" s="38"/>
      <c r="H55" s="4"/>
      <c r="J55" s="38"/>
      <c r="K55" s="4"/>
      <c r="M55" s="38"/>
      <c r="N55" s="4"/>
    </row>
    <row r="56" spans="1:15">
      <c r="A56" s="1" t="s">
        <v>84</v>
      </c>
      <c r="B56" s="2"/>
      <c r="D56" s="38"/>
      <c r="E56" s="4"/>
      <c r="G56" s="38"/>
      <c r="H56" s="4"/>
      <c r="J56" s="38"/>
      <c r="K56" s="4"/>
      <c r="M56" s="38"/>
      <c r="N56" s="4"/>
    </row>
    <row r="57" spans="1:15" ht="15.75" thickBot="1">
      <c r="A57" s="7" t="s">
        <v>2</v>
      </c>
      <c r="B57" s="2"/>
      <c r="D57" s="38"/>
      <c r="E57" s="4"/>
      <c r="G57" s="38"/>
      <c r="H57" s="4"/>
      <c r="J57" s="38"/>
      <c r="K57" s="4"/>
      <c r="M57" s="38"/>
      <c r="N57" s="4"/>
    </row>
    <row r="58" spans="1:15">
      <c r="A58" s="2"/>
      <c r="B58" s="2"/>
      <c r="D58" s="90">
        <f>E6</f>
        <v>44289</v>
      </c>
      <c r="E58" s="91"/>
      <c r="G58" s="90">
        <f>H6</f>
        <v>44380</v>
      </c>
      <c r="H58" s="91"/>
      <c r="J58" s="90">
        <f>K6</f>
        <v>44471</v>
      </c>
      <c r="K58" s="91"/>
      <c r="M58" s="38"/>
      <c r="N58" s="4"/>
    </row>
    <row r="59" spans="1:15">
      <c r="A59" s="2"/>
      <c r="B59" s="2"/>
      <c r="D59" s="14"/>
      <c r="E59" s="15"/>
      <c r="G59" s="14"/>
      <c r="H59" s="15"/>
      <c r="J59" s="14"/>
      <c r="K59" s="15"/>
      <c r="M59" s="38"/>
      <c r="N59" s="4"/>
    </row>
    <row r="60" spans="1:15">
      <c r="A60" s="41" t="s">
        <v>18</v>
      </c>
      <c r="B60" s="2"/>
      <c r="D60" s="14"/>
      <c r="E60" s="15"/>
      <c r="G60" s="14"/>
      <c r="H60" s="15"/>
      <c r="J60" s="14"/>
      <c r="K60" s="15"/>
      <c r="M60" s="38"/>
      <c r="N60" s="4"/>
    </row>
    <row r="61" spans="1:15">
      <c r="A61" s="42" t="s">
        <v>19</v>
      </c>
      <c r="B61" s="2"/>
      <c r="D61" s="14"/>
      <c r="E61" s="15"/>
      <c r="G61" s="14"/>
      <c r="H61" s="15"/>
      <c r="J61" s="14"/>
      <c r="K61" s="15"/>
      <c r="M61" s="38"/>
      <c r="N61" s="4"/>
    </row>
    <row r="62" spans="1:15">
      <c r="A62" s="43" t="s">
        <v>20</v>
      </c>
      <c r="B62" s="2"/>
      <c r="D62" s="44"/>
      <c r="E62" s="45">
        <v>85854</v>
      </c>
      <c r="G62" s="44"/>
      <c r="H62" s="45">
        <v>58590</v>
      </c>
      <c r="J62" s="44"/>
      <c r="K62" s="45">
        <v>60215</v>
      </c>
      <c r="M62" s="38"/>
      <c r="N62" s="4"/>
    </row>
    <row r="63" spans="1:15">
      <c r="A63" s="43" t="s">
        <v>70</v>
      </c>
      <c r="B63" s="2"/>
      <c r="D63" s="44"/>
      <c r="E63" s="46">
        <v>64174</v>
      </c>
      <c r="G63" s="44"/>
      <c r="H63" s="46">
        <v>117259</v>
      </c>
      <c r="J63" s="44"/>
      <c r="K63" s="46">
        <v>128492</v>
      </c>
      <c r="M63" s="38"/>
      <c r="N63" s="4"/>
    </row>
    <row r="64" spans="1:15" s="47" customFormat="1" ht="15" customHeight="1">
      <c r="A64" s="43" t="s">
        <v>21</v>
      </c>
      <c r="B64" s="2"/>
      <c r="C64" s="3"/>
      <c r="D64" s="48"/>
      <c r="E64" s="46">
        <v>74408</v>
      </c>
      <c r="G64" s="48"/>
      <c r="H64" s="46">
        <v>80164</v>
      </c>
      <c r="J64" s="48"/>
      <c r="K64" s="46">
        <v>91929</v>
      </c>
      <c r="M64" s="38"/>
      <c r="N64" s="4"/>
    </row>
    <row r="65" spans="1:14" s="47" customFormat="1" ht="15" customHeight="1">
      <c r="A65" s="43" t="s">
        <v>22</v>
      </c>
      <c r="B65" s="2"/>
      <c r="C65" s="3"/>
      <c r="D65" s="48"/>
      <c r="E65" s="46">
        <v>72211</v>
      </c>
      <c r="G65" s="48"/>
      <c r="H65" s="46">
        <v>77136</v>
      </c>
      <c r="J65" s="48"/>
      <c r="K65" s="46">
        <v>75166</v>
      </c>
      <c r="M65" s="38"/>
      <c r="N65" s="4"/>
    </row>
    <row r="66" spans="1:14" s="47" customFormat="1" ht="15" customHeight="1">
      <c r="A66" s="43" t="s">
        <v>23</v>
      </c>
      <c r="B66" s="2"/>
      <c r="C66" s="3"/>
      <c r="D66" s="48"/>
      <c r="E66" s="29">
        <v>13122</v>
      </c>
      <c r="G66" s="48"/>
      <c r="H66" s="29">
        <v>17449</v>
      </c>
      <c r="J66" s="48"/>
      <c r="K66" s="29">
        <v>18957</v>
      </c>
      <c r="M66" s="38"/>
      <c r="N66" s="4"/>
    </row>
    <row r="67" spans="1:14" s="47" customFormat="1" ht="15" customHeight="1">
      <c r="A67" s="42" t="s">
        <v>24</v>
      </c>
      <c r="B67" s="2"/>
      <c r="C67" s="3"/>
      <c r="D67" s="48"/>
      <c r="E67" s="26">
        <f>SUM(E62:E66)</f>
        <v>309769</v>
      </c>
      <c r="G67" s="48"/>
      <c r="H67" s="26">
        <f>SUM(H62:H66)</f>
        <v>350598</v>
      </c>
      <c r="J67" s="48"/>
      <c r="K67" s="26">
        <f>SUM(K62:K66)</f>
        <v>374759</v>
      </c>
      <c r="M67" s="38"/>
      <c r="N67" s="4"/>
    </row>
    <row r="68" spans="1:14" s="47" customFormat="1" ht="15" customHeight="1">
      <c r="A68" s="42"/>
      <c r="B68" s="2"/>
      <c r="C68" s="3"/>
      <c r="D68" s="48"/>
      <c r="E68" s="15"/>
      <c r="G68" s="48"/>
      <c r="H68" s="15"/>
      <c r="J68" s="48"/>
      <c r="K68" s="15"/>
      <c r="M68" s="38"/>
      <c r="N68" s="4"/>
    </row>
    <row r="69" spans="1:14" s="47" customFormat="1" ht="15" customHeight="1">
      <c r="A69" s="43" t="s">
        <v>25</v>
      </c>
      <c r="B69" s="2"/>
      <c r="C69" s="3"/>
      <c r="D69" s="48"/>
      <c r="E69" s="20">
        <v>20103</v>
      </c>
      <c r="G69" s="48"/>
      <c r="H69" s="20">
        <v>19663</v>
      </c>
      <c r="J69" s="48"/>
      <c r="K69" s="20">
        <v>20960</v>
      </c>
      <c r="M69" s="38"/>
      <c r="N69" s="4"/>
    </row>
    <row r="70" spans="1:14" s="47" customFormat="1" ht="15" customHeight="1">
      <c r="A70" s="43" t="s">
        <v>61</v>
      </c>
      <c r="B70" s="2"/>
      <c r="C70" s="3"/>
      <c r="D70" s="48"/>
      <c r="E70" s="20">
        <v>11015</v>
      </c>
      <c r="G70" s="48"/>
      <c r="H70" s="20">
        <v>10983</v>
      </c>
      <c r="J70" s="48"/>
      <c r="K70" s="20">
        <v>10841</v>
      </c>
      <c r="M70" s="38"/>
      <c r="N70" s="4"/>
    </row>
    <row r="71" spans="1:14" s="47" customFormat="1" ht="15" customHeight="1">
      <c r="A71" s="43" t="s">
        <v>93</v>
      </c>
      <c r="B71" s="2"/>
      <c r="C71" s="3"/>
      <c r="D71" s="48"/>
      <c r="E71" s="20">
        <v>0</v>
      </c>
      <c r="G71" s="48"/>
      <c r="H71" s="20">
        <v>0</v>
      </c>
      <c r="J71" s="48"/>
      <c r="K71" s="20">
        <v>161968</v>
      </c>
      <c r="M71" s="38"/>
      <c r="N71" s="4"/>
    </row>
    <row r="72" spans="1:14" s="47" customFormat="1" ht="15" customHeight="1">
      <c r="A72" s="43" t="s">
        <v>26</v>
      </c>
      <c r="B72" s="2"/>
      <c r="C72" s="3"/>
      <c r="D72" s="48"/>
      <c r="E72" s="20">
        <v>116175</v>
      </c>
      <c r="G72" s="48"/>
      <c r="H72" s="20">
        <v>116175</v>
      </c>
      <c r="J72" s="48"/>
      <c r="K72" s="20">
        <v>116175</v>
      </c>
      <c r="M72" s="38"/>
      <c r="N72" s="4"/>
    </row>
    <row r="73" spans="1:14" s="47" customFormat="1" ht="15" customHeight="1">
      <c r="A73" s="43" t="s">
        <v>27</v>
      </c>
      <c r="B73" s="2"/>
      <c r="C73" s="3"/>
      <c r="D73" s="48"/>
      <c r="E73" s="29">
        <v>11073</v>
      </c>
      <c r="G73" s="48"/>
      <c r="H73" s="29">
        <v>10416</v>
      </c>
      <c r="J73" s="48"/>
      <c r="K73" s="29">
        <v>11014</v>
      </c>
      <c r="M73" s="38"/>
      <c r="N73" s="4"/>
    </row>
    <row r="74" spans="1:14" s="47" customFormat="1" ht="15.75" customHeight="1" thickBot="1">
      <c r="A74" s="42" t="s">
        <v>28</v>
      </c>
      <c r="B74" s="2"/>
      <c r="C74" s="3"/>
      <c r="D74" s="44"/>
      <c r="E74" s="49">
        <f>SUM(E67:E73)</f>
        <v>468135</v>
      </c>
      <c r="G74" s="44"/>
      <c r="H74" s="49">
        <f>SUM(H67:H73)</f>
        <v>507835</v>
      </c>
      <c r="J74" s="44"/>
      <c r="K74" s="49">
        <f>SUM(K67:K73)</f>
        <v>695717</v>
      </c>
      <c r="M74" s="38"/>
      <c r="N74" s="4"/>
    </row>
    <row r="75" spans="1:14" s="47" customFormat="1" ht="15.75" customHeight="1" thickTop="1">
      <c r="A75" s="2"/>
      <c r="B75" s="2"/>
      <c r="C75" s="3"/>
      <c r="D75" s="50"/>
      <c r="E75" s="15"/>
      <c r="G75" s="50"/>
      <c r="H75" s="15"/>
      <c r="J75" s="50"/>
      <c r="K75" s="15"/>
      <c r="M75" s="38"/>
      <c r="N75" s="4"/>
    </row>
    <row r="76" spans="1:14" s="47" customFormat="1" ht="15" customHeight="1">
      <c r="A76" s="41" t="s">
        <v>29</v>
      </c>
      <c r="B76" s="2"/>
      <c r="C76" s="3"/>
      <c r="D76" s="50"/>
      <c r="E76" s="15"/>
      <c r="G76" s="50"/>
      <c r="H76" s="15"/>
      <c r="J76" s="50"/>
      <c r="K76" s="15"/>
      <c r="M76" s="38"/>
      <c r="N76" s="4"/>
    </row>
    <row r="77" spans="1:14" s="47" customFormat="1" ht="15" customHeight="1">
      <c r="A77" s="42" t="s">
        <v>30</v>
      </c>
      <c r="B77" s="2"/>
      <c r="C77" s="3"/>
      <c r="D77" s="50"/>
      <c r="E77" s="15"/>
      <c r="G77" s="50"/>
      <c r="H77" s="15"/>
      <c r="J77" s="50"/>
      <c r="K77" s="15"/>
      <c r="M77" s="38"/>
      <c r="N77" s="4"/>
    </row>
    <row r="78" spans="1:14" s="47" customFormat="1" ht="15" customHeight="1">
      <c r="A78" s="43" t="s">
        <v>31</v>
      </c>
      <c r="B78" s="2"/>
      <c r="C78" s="3"/>
      <c r="D78" s="44"/>
      <c r="E78" s="45">
        <v>29224</v>
      </c>
      <c r="G78" s="44"/>
      <c r="H78" s="45">
        <v>34971</v>
      </c>
      <c r="J78" s="44"/>
      <c r="K78" s="45">
        <v>31340</v>
      </c>
      <c r="M78" s="38"/>
      <c r="N78" s="4"/>
    </row>
    <row r="79" spans="1:14" s="47" customFormat="1" ht="15" customHeight="1">
      <c r="A79" s="43" t="s">
        <v>32</v>
      </c>
      <c r="B79" s="2"/>
      <c r="C79" s="3"/>
      <c r="D79" s="48"/>
      <c r="E79" s="20">
        <v>56031</v>
      </c>
      <c r="G79" s="48"/>
      <c r="H79" s="20">
        <v>58627</v>
      </c>
      <c r="J79" s="48"/>
      <c r="K79" s="20">
        <v>61444</v>
      </c>
      <c r="M79" s="38"/>
      <c r="N79" s="4"/>
    </row>
    <row r="80" spans="1:14" s="47" customFormat="1" ht="15" customHeight="1">
      <c r="A80" s="43" t="s">
        <v>33</v>
      </c>
      <c r="B80" s="2"/>
      <c r="C80" s="3"/>
      <c r="D80" s="48"/>
      <c r="E80" s="29">
        <v>24127</v>
      </c>
      <c r="G80" s="48"/>
      <c r="H80" s="29">
        <v>23951</v>
      </c>
      <c r="J80" s="48"/>
      <c r="K80" s="29">
        <v>24217</v>
      </c>
      <c r="M80" s="38"/>
      <c r="N80" s="4"/>
    </row>
    <row r="81" spans="1:14" s="47" customFormat="1" ht="15" customHeight="1">
      <c r="A81" s="42" t="s">
        <v>34</v>
      </c>
      <c r="B81" s="2"/>
      <c r="C81" s="3"/>
      <c r="D81" s="48"/>
      <c r="E81" s="51">
        <f>SUM(E78:E80)</f>
        <v>109382</v>
      </c>
      <c r="G81" s="48"/>
      <c r="H81" s="51">
        <f>SUM(H78:H80)</f>
        <v>117549</v>
      </c>
      <c r="J81" s="48"/>
      <c r="K81" s="51">
        <f>SUM(K78:K80)</f>
        <v>117001</v>
      </c>
      <c r="M81" s="38"/>
      <c r="N81" s="4"/>
    </row>
    <row r="82" spans="1:14" s="47" customFormat="1" ht="15" customHeight="1">
      <c r="A82" s="42"/>
      <c r="B82" s="2"/>
      <c r="C82" s="3"/>
      <c r="D82" s="48"/>
      <c r="E82" s="15"/>
      <c r="G82" s="48"/>
      <c r="H82" s="15"/>
      <c r="J82" s="48"/>
      <c r="K82" s="15"/>
      <c r="M82" s="38"/>
      <c r="N82" s="4"/>
    </row>
    <row r="83" spans="1:14" s="47" customFormat="1" ht="15" customHeight="1">
      <c r="A83" s="42" t="s">
        <v>35</v>
      </c>
      <c r="B83" s="2"/>
      <c r="C83" s="3"/>
      <c r="D83" s="48"/>
      <c r="E83" s="20">
        <v>20329</v>
      </c>
      <c r="G83" s="48"/>
      <c r="H83" s="20">
        <v>21307</v>
      </c>
      <c r="J83" s="48"/>
      <c r="K83" s="20">
        <v>21568</v>
      </c>
      <c r="M83" s="38"/>
      <c r="N83" s="4"/>
    </row>
    <row r="84" spans="1:14" s="47" customFormat="1" ht="15" customHeight="1">
      <c r="A84" s="42" t="s">
        <v>62</v>
      </c>
      <c r="B84" s="2"/>
      <c r="C84" s="3"/>
      <c r="D84" s="48"/>
      <c r="E84" s="20">
        <v>12167</v>
      </c>
      <c r="G84" s="48"/>
      <c r="H84" s="20">
        <v>11920</v>
      </c>
      <c r="J84" s="48"/>
      <c r="K84" s="20">
        <v>11516</v>
      </c>
      <c r="M84" s="38"/>
      <c r="N84" s="4"/>
    </row>
    <row r="85" spans="1:14" s="47" customFormat="1" ht="15" customHeight="1">
      <c r="A85" s="42" t="s">
        <v>36</v>
      </c>
      <c r="B85" s="2"/>
      <c r="C85" s="3"/>
      <c r="D85" s="48"/>
      <c r="E85" s="20">
        <v>11542</v>
      </c>
      <c r="G85" s="48"/>
      <c r="H85" s="20">
        <v>11421</v>
      </c>
      <c r="J85" s="48"/>
      <c r="K85" s="20">
        <v>10006</v>
      </c>
      <c r="M85" s="38"/>
      <c r="N85" s="4"/>
    </row>
    <row r="86" spans="1:14" s="47" customFormat="1" ht="15" customHeight="1">
      <c r="A86" s="42"/>
      <c r="B86" s="2"/>
      <c r="C86" s="3"/>
      <c r="D86" s="52"/>
      <c r="E86" s="15"/>
      <c r="G86" s="52"/>
      <c r="H86" s="15"/>
      <c r="J86" s="52"/>
      <c r="K86" s="15"/>
      <c r="M86" s="38"/>
      <c r="N86" s="4"/>
    </row>
    <row r="87" spans="1:14" s="47" customFormat="1" ht="15" customHeight="1">
      <c r="A87" s="42" t="s">
        <v>37</v>
      </c>
      <c r="B87" s="2"/>
      <c r="C87" s="3"/>
      <c r="D87" s="48"/>
      <c r="E87" s="15"/>
      <c r="G87" s="48"/>
      <c r="H87" s="15"/>
      <c r="J87" s="48"/>
      <c r="K87" s="15"/>
      <c r="M87" s="38"/>
      <c r="N87" s="4"/>
    </row>
    <row r="88" spans="1:14" s="47" customFormat="1" ht="15" customHeight="1">
      <c r="A88" s="43" t="s">
        <v>38</v>
      </c>
      <c r="B88" s="2"/>
      <c r="C88" s="3"/>
      <c r="D88" s="53"/>
      <c r="E88" s="20">
        <v>1572</v>
      </c>
      <c r="G88" s="53"/>
      <c r="H88" s="20">
        <v>1580</v>
      </c>
      <c r="J88" s="53"/>
      <c r="K88" s="20">
        <v>1594</v>
      </c>
      <c r="M88" s="38"/>
      <c r="N88" s="4"/>
    </row>
    <row r="89" spans="1:14" s="47" customFormat="1" ht="15" customHeight="1">
      <c r="A89" s="43" t="s">
        <v>39</v>
      </c>
      <c r="B89" s="2"/>
      <c r="C89" s="3"/>
      <c r="D89" s="48"/>
      <c r="E89" s="20">
        <v>961846</v>
      </c>
      <c r="G89" s="48"/>
      <c r="H89" s="20">
        <v>972259</v>
      </c>
      <c r="J89" s="48"/>
      <c r="K89" s="20">
        <v>984833</v>
      </c>
      <c r="M89" s="38"/>
      <c r="N89" s="4"/>
    </row>
    <row r="90" spans="1:14" s="47" customFormat="1" ht="15" customHeight="1">
      <c r="A90" s="43" t="s">
        <v>64</v>
      </c>
      <c r="B90" s="2"/>
      <c r="C90" s="3"/>
      <c r="D90" s="48"/>
      <c r="E90" s="20">
        <v>-226</v>
      </c>
      <c r="G90" s="48"/>
      <c r="H90" s="20">
        <v>-182</v>
      </c>
      <c r="J90" s="48"/>
      <c r="K90" s="20">
        <v>-206</v>
      </c>
      <c r="M90" s="38"/>
      <c r="N90" s="4"/>
    </row>
    <row r="91" spans="1:14" s="47" customFormat="1" ht="15" customHeight="1">
      <c r="A91" s="43" t="s">
        <v>40</v>
      </c>
      <c r="B91" s="2"/>
      <c r="C91" s="3"/>
      <c r="D91" s="48"/>
      <c r="E91" s="20">
        <v>-648477</v>
      </c>
      <c r="G91" s="48"/>
      <c r="H91" s="20">
        <v>-628019</v>
      </c>
      <c r="J91" s="48"/>
      <c r="K91" s="20">
        <v>-450595</v>
      </c>
      <c r="M91" s="38"/>
      <c r="N91" s="4"/>
    </row>
    <row r="92" spans="1:14" s="47" customFormat="1" ht="15" customHeight="1">
      <c r="A92" s="42" t="s">
        <v>41</v>
      </c>
      <c r="B92" s="2"/>
      <c r="C92" s="3"/>
      <c r="D92" s="48"/>
      <c r="E92" s="54">
        <f>SUM(E88:E91)</f>
        <v>314715</v>
      </c>
      <c r="G92" s="48"/>
      <c r="H92" s="54">
        <f>SUM(H88:H91)</f>
        <v>345638</v>
      </c>
      <c r="J92" s="48"/>
      <c r="K92" s="54">
        <f>SUM(K88:K91)</f>
        <v>535626</v>
      </c>
      <c r="M92" s="38"/>
      <c r="N92" s="4"/>
    </row>
    <row r="93" spans="1:14" s="47" customFormat="1" ht="15" customHeight="1">
      <c r="A93" s="2"/>
      <c r="B93" s="2"/>
      <c r="C93" s="3"/>
      <c r="D93" s="48"/>
      <c r="E93" s="55"/>
      <c r="G93" s="48"/>
      <c r="H93" s="55"/>
      <c r="J93" s="48"/>
      <c r="K93" s="55"/>
      <c r="M93" s="38"/>
      <c r="N93" s="4"/>
    </row>
    <row r="94" spans="1:14" s="47" customFormat="1" ht="15.75" customHeight="1" thickBot="1">
      <c r="A94" s="42" t="s">
        <v>42</v>
      </c>
      <c r="B94" s="2"/>
      <c r="C94" s="3"/>
      <c r="D94" s="44"/>
      <c r="E94" s="49">
        <f>+E81+E83+E85+E92+E84</f>
        <v>468135</v>
      </c>
      <c r="G94" s="44"/>
      <c r="H94" s="49">
        <f>+H81+H83+H85+H92+H84</f>
        <v>507835</v>
      </c>
      <c r="J94" s="44"/>
      <c r="K94" s="49">
        <f>+K81+K83+K85+K92+K84</f>
        <v>695717</v>
      </c>
      <c r="M94" s="38"/>
      <c r="N94" s="4"/>
    </row>
    <row r="95" spans="1:14" s="47" customFormat="1" ht="16.5" customHeight="1" thickTop="1" thickBot="1">
      <c r="A95" s="2"/>
      <c r="B95" s="2"/>
      <c r="C95" s="3"/>
      <c r="D95" s="56"/>
      <c r="E95" s="57"/>
      <c r="G95" s="56"/>
      <c r="H95" s="57"/>
      <c r="J95" s="56"/>
      <c r="K95" s="57"/>
      <c r="M95" s="38"/>
      <c r="N95" s="4"/>
    </row>
    <row r="96" spans="1:14" s="47" customFormat="1" ht="12.75">
      <c r="A96" s="7"/>
      <c r="B96" s="2"/>
      <c r="C96" s="3"/>
      <c r="D96" s="38"/>
      <c r="E96" s="58"/>
      <c r="G96" s="38"/>
      <c r="H96" s="58"/>
      <c r="J96" s="38"/>
      <c r="K96" s="58"/>
      <c r="M96" s="38"/>
      <c r="N96" s="4"/>
    </row>
    <row r="97" spans="1:17" s="47" customFormat="1" ht="12.75">
      <c r="A97" s="7"/>
      <c r="B97" s="2"/>
      <c r="C97" s="3"/>
      <c r="D97" s="38"/>
      <c r="E97" s="4"/>
      <c r="G97" s="38"/>
      <c r="H97" s="4"/>
      <c r="J97" s="38"/>
      <c r="K97" s="4"/>
      <c r="M97" s="38"/>
      <c r="N97" s="4"/>
    </row>
    <row r="98" spans="1:17" s="47" customFormat="1" ht="12.75">
      <c r="A98" s="1" t="s">
        <v>0</v>
      </c>
      <c r="B98" s="2"/>
      <c r="C98" s="3"/>
      <c r="D98" s="38"/>
      <c r="E98" s="4"/>
      <c r="G98" s="38"/>
      <c r="H98" s="4"/>
      <c r="J98" s="38"/>
      <c r="K98" s="4"/>
      <c r="M98" s="38"/>
      <c r="N98" s="4"/>
    </row>
    <row r="99" spans="1:17" s="47" customFormat="1" ht="12.75">
      <c r="A99" s="1" t="s">
        <v>1</v>
      </c>
      <c r="B99" s="2"/>
      <c r="C99" s="3"/>
      <c r="D99" s="38"/>
      <c r="E99" s="4"/>
      <c r="G99" s="38"/>
      <c r="H99" s="4"/>
      <c r="J99" s="38"/>
      <c r="K99" s="4"/>
      <c r="M99" s="38"/>
      <c r="N99" s="4"/>
    </row>
    <row r="100" spans="1:17" s="47" customFormat="1" ht="12.75">
      <c r="A100" s="1" t="s">
        <v>85</v>
      </c>
      <c r="B100" s="2"/>
      <c r="C100" s="3"/>
      <c r="D100" s="38"/>
      <c r="E100" s="4"/>
      <c r="G100" s="38"/>
      <c r="H100" s="4"/>
      <c r="J100" s="38"/>
      <c r="K100" s="4"/>
      <c r="M100" s="38"/>
      <c r="N100" s="4"/>
    </row>
    <row r="101" spans="1:17" s="47" customFormat="1" ht="13.5" thickBot="1">
      <c r="A101" s="7" t="s">
        <v>2</v>
      </c>
      <c r="B101" s="2"/>
      <c r="C101" s="3"/>
      <c r="D101" s="38"/>
      <c r="E101" s="4"/>
      <c r="G101" s="38"/>
      <c r="H101" s="4"/>
      <c r="J101" s="38"/>
      <c r="K101" s="4"/>
      <c r="M101" s="38"/>
      <c r="N101" s="4"/>
    </row>
    <row r="102" spans="1:17" s="47" customFormat="1" ht="15" customHeight="1">
      <c r="A102" s="2"/>
      <c r="B102" s="2"/>
      <c r="C102" s="3"/>
      <c r="D102" s="88" t="s">
        <v>5</v>
      </c>
      <c r="E102" s="89"/>
      <c r="G102" s="88" t="s">
        <v>5</v>
      </c>
      <c r="H102" s="89"/>
      <c r="J102" s="88" t="s">
        <v>5</v>
      </c>
      <c r="K102" s="89"/>
      <c r="M102" s="88" t="s">
        <v>86</v>
      </c>
      <c r="N102" s="89"/>
    </row>
    <row r="103" spans="1:17" s="47" customFormat="1" ht="12.75">
      <c r="A103" s="2"/>
      <c r="B103" s="2"/>
      <c r="C103" s="3"/>
      <c r="D103" s="86">
        <f>D6</f>
        <v>44289</v>
      </c>
      <c r="E103" s="87"/>
      <c r="G103" s="86">
        <f>G6</f>
        <v>44380</v>
      </c>
      <c r="H103" s="87"/>
      <c r="J103" s="86">
        <f>J6</f>
        <v>44471</v>
      </c>
      <c r="K103" s="87"/>
      <c r="M103" s="86">
        <f>M6</f>
        <v>44471</v>
      </c>
      <c r="N103" s="87"/>
    </row>
    <row r="104" spans="1:17" s="47" customFormat="1" ht="12.75">
      <c r="A104" s="41" t="s">
        <v>43</v>
      </c>
      <c r="B104" s="2"/>
      <c r="C104" s="3"/>
      <c r="D104" s="14"/>
      <c r="E104" s="15"/>
      <c r="G104" s="14"/>
      <c r="H104" s="15"/>
      <c r="J104" s="14"/>
      <c r="K104" s="15"/>
      <c r="M104" s="14"/>
      <c r="N104" s="15"/>
    </row>
    <row r="105" spans="1:17" s="47" customFormat="1" ht="12.75">
      <c r="A105" s="41"/>
      <c r="B105" s="2" t="s">
        <v>78</v>
      </c>
      <c r="C105" s="3"/>
      <c r="D105" s="14"/>
      <c r="E105" s="59">
        <f>D35</f>
        <v>20615</v>
      </c>
      <c r="G105" s="14"/>
      <c r="H105" s="59">
        <f>G35</f>
        <v>20458</v>
      </c>
      <c r="J105" s="14"/>
      <c r="K105" s="59">
        <f>J35</f>
        <v>177424</v>
      </c>
      <c r="M105" s="14"/>
      <c r="N105" s="59">
        <f>E105+H105+K105</f>
        <v>218497</v>
      </c>
      <c r="Q105" s="78"/>
    </row>
    <row r="106" spans="1:17" s="47" customFormat="1" ht="12.75">
      <c r="A106" s="41"/>
      <c r="B106" s="60" t="s">
        <v>79</v>
      </c>
      <c r="C106" s="3"/>
      <c r="D106" s="14"/>
      <c r="E106" s="15"/>
      <c r="G106" s="14"/>
      <c r="H106" s="15"/>
      <c r="J106" s="14"/>
      <c r="K106" s="15"/>
      <c r="M106" s="14"/>
      <c r="N106" s="15"/>
    </row>
    <row r="107" spans="1:17" s="47" customFormat="1" ht="12.75">
      <c r="A107" s="41"/>
      <c r="B107" s="43" t="s">
        <v>44</v>
      </c>
      <c r="C107" s="3"/>
      <c r="D107" s="14"/>
      <c r="E107" s="61">
        <v>5171</v>
      </c>
      <c r="G107" s="14"/>
      <c r="H107" s="61">
        <v>6223</v>
      </c>
      <c r="J107" s="14"/>
      <c r="K107" s="61">
        <v>6661</v>
      </c>
      <c r="M107" s="14"/>
      <c r="N107" s="61">
        <f t="shared" ref="N107:N109" si="8">E107+H107+K107</f>
        <v>18055</v>
      </c>
      <c r="Q107" s="78"/>
    </row>
    <row r="108" spans="1:17" s="47" customFormat="1" ht="12.75">
      <c r="A108" s="41"/>
      <c r="B108" s="43" t="s">
        <v>45</v>
      </c>
      <c r="C108" s="3"/>
      <c r="D108" s="14"/>
      <c r="E108" s="20">
        <f>3986+91</f>
        <v>4077</v>
      </c>
      <c r="G108" s="14"/>
      <c r="H108" s="20">
        <v>3660</v>
      </c>
      <c r="J108" s="14"/>
      <c r="K108" s="20">
        <v>3614</v>
      </c>
      <c r="M108" s="14"/>
      <c r="N108" s="20">
        <f t="shared" si="8"/>
        <v>11351</v>
      </c>
      <c r="Q108" s="78"/>
    </row>
    <row r="109" spans="1:17" s="47" customFormat="1" ht="12.75">
      <c r="A109" s="41"/>
      <c r="B109" s="43" t="s">
        <v>94</v>
      </c>
      <c r="C109" s="3"/>
      <c r="D109" s="14"/>
      <c r="E109" s="20">
        <v>0</v>
      </c>
      <c r="G109" s="14"/>
      <c r="H109" s="20">
        <v>0</v>
      </c>
      <c r="J109" s="14"/>
      <c r="K109" s="20">
        <v>-161995</v>
      </c>
      <c r="M109" s="14"/>
      <c r="N109" s="20">
        <f t="shared" si="8"/>
        <v>-161995</v>
      </c>
      <c r="Q109" s="78"/>
    </row>
    <row r="110" spans="1:17" s="47" customFormat="1" ht="12.75">
      <c r="A110" s="41"/>
      <c r="B110" s="43" t="s">
        <v>46</v>
      </c>
      <c r="C110" s="3"/>
      <c r="D110" s="14"/>
      <c r="E110" s="61"/>
      <c r="G110" s="14"/>
      <c r="H110" s="61"/>
      <c r="J110" s="14"/>
      <c r="K110" s="61"/>
      <c r="M110" s="14"/>
      <c r="N110" s="61"/>
      <c r="Q110" s="78"/>
    </row>
    <row r="111" spans="1:17" s="47" customFormat="1" ht="12.75">
      <c r="A111" s="41"/>
      <c r="B111" s="62" t="s">
        <v>47</v>
      </c>
      <c r="C111" s="3"/>
      <c r="D111" s="14"/>
      <c r="E111" s="61">
        <v>-4989</v>
      </c>
      <c r="G111" s="14"/>
      <c r="H111" s="61">
        <v>-5755</v>
      </c>
      <c r="J111" s="14"/>
      <c r="K111" s="61">
        <v>-11766</v>
      </c>
      <c r="M111" s="14"/>
      <c r="N111" s="61">
        <f t="shared" ref="N111:N117" si="9">E111+H111+K111</f>
        <v>-22510</v>
      </c>
      <c r="Q111" s="78"/>
    </row>
    <row r="112" spans="1:17" s="47" customFormat="1" ht="12.75">
      <c r="A112" s="41"/>
      <c r="B112" s="62" t="s">
        <v>48</v>
      </c>
      <c r="C112" s="3"/>
      <c r="D112" s="14"/>
      <c r="E112" s="61">
        <v>-19943</v>
      </c>
      <c r="G112" s="14"/>
      <c r="H112" s="61">
        <v>-4925</v>
      </c>
      <c r="J112" s="14"/>
      <c r="K112" s="61">
        <v>1971</v>
      </c>
      <c r="M112" s="14"/>
      <c r="N112" s="61">
        <f t="shared" si="9"/>
        <v>-22897</v>
      </c>
      <c r="Q112" s="78"/>
    </row>
    <row r="113" spans="1:17" s="47" customFormat="1" ht="12.75">
      <c r="A113" s="41"/>
      <c r="B113" s="62" t="s">
        <v>49</v>
      </c>
      <c r="C113" s="3"/>
      <c r="D113" s="14"/>
      <c r="E113" s="61">
        <v>-1321</v>
      </c>
      <c r="G113" s="14"/>
      <c r="H113" s="61">
        <v>-5069</v>
      </c>
      <c r="J113" s="14"/>
      <c r="K113" s="61">
        <v>-3386</v>
      </c>
      <c r="M113" s="14"/>
      <c r="N113" s="61">
        <f t="shared" si="9"/>
        <v>-9776</v>
      </c>
      <c r="Q113" s="78"/>
    </row>
    <row r="114" spans="1:17" s="47" customFormat="1" ht="12.75">
      <c r="A114" s="41"/>
      <c r="B114" s="62" t="s">
        <v>50</v>
      </c>
      <c r="C114" s="3"/>
      <c r="D114" s="14"/>
      <c r="E114" s="61">
        <v>16156</v>
      </c>
      <c r="G114" s="14"/>
      <c r="H114" s="61">
        <v>5762</v>
      </c>
      <c r="J114" s="14"/>
      <c r="K114" s="61">
        <v>-3607</v>
      </c>
      <c r="M114" s="14"/>
      <c r="N114" s="61">
        <f t="shared" si="9"/>
        <v>18311</v>
      </c>
      <c r="Q114" s="78"/>
    </row>
    <row r="115" spans="1:17" s="47" customFormat="1" ht="12.75">
      <c r="A115" s="41"/>
      <c r="B115" s="62" t="s">
        <v>51</v>
      </c>
      <c r="C115" s="3"/>
      <c r="D115" s="14"/>
      <c r="E115" s="61">
        <v>-12856</v>
      </c>
      <c r="G115" s="14"/>
      <c r="H115" s="61">
        <v>2672</v>
      </c>
      <c r="J115" s="14"/>
      <c r="K115" s="61">
        <v>3176</v>
      </c>
      <c r="M115" s="14"/>
      <c r="N115" s="61">
        <f t="shared" si="9"/>
        <v>-7008</v>
      </c>
      <c r="Q115" s="78"/>
    </row>
    <row r="116" spans="1:17" s="47" customFormat="1" ht="12.75">
      <c r="A116" s="41"/>
      <c r="B116" s="62" t="s">
        <v>52</v>
      </c>
      <c r="C116" s="3"/>
      <c r="D116" s="14"/>
      <c r="E116" s="61">
        <v>5362</v>
      </c>
      <c r="G116" s="14"/>
      <c r="H116" s="61">
        <v>802</v>
      </c>
      <c r="J116" s="14"/>
      <c r="K116" s="61">
        <v>527</v>
      </c>
      <c r="M116" s="14"/>
      <c r="N116" s="61">
        <f t="shared" si="9"/>
        <v>6691</v>
      </c>
      <c r="Q116" s="78"/>
    </row>
    <row r="117" spans="1:17" s="47" customFormat="1" ht="12.75">
      <c r="A117" s="41"/>
      <c r="B117" s="62" t="s">
        <v>53</v>
      </c>
      <c r="C117" s="3"/>
      <c r="D117" s="14"/>
      <c r="E117" s="61">
        <v>-2374</v>
      </c>
      <c r="G117" s="14"/>
      <c r="H117" s="61">
        <f>-368</f>
        <v>-368</v>
      </c>
      <c r="J117" s="14"/>
      <c r="K117" s="61">
        <v>-1802</v>
      </c>
      <c r="M117" s="14"/>
      <c r="N117" s="61">
        <f t="shared" si="9"/>
        <v>-4544</v>
      </c>
      <c r="Q117" s="78"/>
    </row>
    <row r="118" spans="1:17" s="47" customFormat="1" ht="12.75">
      <c r="A118" s="42" t="s">
        <v>65</v>
      </c>
      <c r="B118" s="2"/>
      <c r="C118" s="3"/>
      <c r="D118" s="63"/>
      <c r="E118" s="64">
        <f>SUM(E105:E117)</f>
        <v>9898</v>
      </c>
      <c r="G118" s="63"/>
      <c r="H118" s="64">
        <f>SUM(H105:H117)</f>
        <v>23460</v>
      </c>
      <c r="J118" s="63"/>
      <c r="K118" s="64">
        <f>SUM(K105:K117)</f>
        <v>10817</v>
      </c>
      <c r="M118" s="63"/>
      <c r="N118" s="64">
        <f>SUM(N105:N117)</f>
        <v>44175</v>
      </c>
      <c r="Q118" s="78"/>
    </row>
    <row r="119" spans="1:17" s="47" customFormat="1" ht="12.75">
      <c r="A119" s="42"/>
      <c r="B119" s="2"/>
      <c r="C119" s="3"/>
      <c r="D119" s="65"/>
      <c r="E119" s="66"/>
      <c r="G119" s="65"/>
      <c r="H119" s="66"/>
      <c r="J119" s="65"/>
      <c r="K119" s="66"/>
      <c r="M119" s="65"/>
      <c r="N119" s="66"/>
      <c r="Q119" s="78"/>
    </row>
    <row r="120" spans="1:17" s="47" customFormat="1" ht="12.75">
      <c r="A120" s="41" t="s">
        <v>71</v>
      </c>
      <c r="B120" s="2"/>
      <c r="C120" s="3"/>
      <c r="D120" s="65"/>
      <c r="E120" s="66"/>
      <c r="G120" s="65"/>
      <c r="H120" s="66"/>
      <c r="J120" s="65"/>
      <c r="K120" s="66"/>
      <c r="M120" s="65"/>
      <c r="N120" s="66"/>
      <c r="Q120" s="78"/>
    </row>
    <row r="121" spans="1:17" s="47" customFormat="1" ht="12.75">
      <c r="A121" s="43" t="s">
        <v>54</v>
      </c>
      <c r="B121" s="2"/>
      <c r="C121" s="3"/>
      <c r="D121" s="67"/>
      <c r="E121" s="61">
        <v>-2274</v>
      </c>
      <c r="G121" s="67"/>
      <c r="H121" s="61">
        <v>-1654</v>
      </c>
      <c r="J121" s="67"/>
      <c r="K121" s="61">
        <v>-3343</v>
      </c>
      <c r="M121" s="67"/>
      <c r="N121" s="61">
        <f t="shared" ref="N121:N123" si="10">E121+H121+K121</f>
        <v>-7271</v>
      </c>
      <c r="Q121" s="78"/>
    </row>
    <row r="122" spans="1:17" s="47" customFormat="1" ht="12.75">
      <c r="A122" s="43" t="s">
        <v>73</v>
      </c>
      <c r="B122" s="2"/>
      <c r="C122" s="3"/>
      <c r="D122" s="67"/>
      <c r="E122" s="71">
        <v>-54192</v>
      </c>
      <c r="G122" s="67"/>
      <c r="H122" s="71">
        <v>-93085</v>
      </c>
      <c r="J122" s="67"/>
      <c r="K122" s="71">
        <v>-53232</v>
      </c>
      <c r="M122" s="67"/>
      <c r="N122" s="71">
        <f t="shared" si="10"/>
        <v>-200509</v>
      </c>
      <c r="Q122" s="78"/>
    </row>
    <row r="123" spans="1:17" s="47" customFormat="1" ht="12.75">
      <c r="A123" s="43" t="s">
        <v>76</v>
      </c>
      <c r="B123" s="2"/>
      <c r="C123" s="3"/>
      <c r="D123" s="67"/>
      <c r="E123" s="71">
        <v>43000</v>
      </c>
      <c r="G123" s="67"/>
      <c r="H123" s="71">
        <v>40000</v>
      </c>
      <c r="J123" s="67"/>
      <c r="K123" s="71">
        <v>42000</v>
      </c>
      <c r="M123" s="67"/>
      <c r="N123" s="71">
        <f t="shared" si="10"/>
        <v>125000</v>
      </c>
      <c r="Q123" s="78"/>
    </row>
    <row r="124" spans="1:17" s="47" customFormat="1" ht="12.75">
      <c r="A124" s="42" t="s">
        <v>72</v>
      </c>
      <c r="B124" s="2"/>
      <c r="C124" s="3"/>
      <c r="D124" s="67"/>
      <c r="E124" s="64">
        <f>SUM(E121:E123)</f>
        <v>-13466</v>
      </c>
      <c r="G124" s="67"/>
      <c r="H124" s="64">
        <f>SUM(H121:H123)</f>
        <v>-54739</v>
      </c>
      <c r="J124" s="67"/>
      <c r="K124" s="64">
        <f>SUM(K121:K123)</f>
        <v>-14575</v>
      </c>
      <c r="M124" s="67"/>
      <c r="N124" s="64">
        <f>SUM(N121:N123)</f>
        <v>-82780</v>
      </c>
      <c r="Q124" s="78"/>
    </row>
    <row r="125" spans="1:17" s="47" customFormat="1" ht="12.75">
      <c r="A125" s="42"/>
      <c r="B125" s="2"/>
      <c r="C125" s="3"/>
      <c r="D125" s="65"/>
      <c r="E125" s="66"/>
      <c r="G125" s="65"/>
      <c r="H125" s="66"/>
      <c r="J125" s="65"/>
      <c r="K125" s="66"/>
      <c r="M125" s="65"/>
      <c r="N125" s="66"/>
      <c r="Q125" s="78"/>
    </row>
    <row r="126" spans="1:17" s="47" customFormat="1" ht="12.75">
      <c r="A126" s="41" t="s">
        <v>55</v>
      </c>
      <c r="B126" s="2"/>
      <c r="C126" s="3"/>
      <c r="D126" s="65"/>
      <c r="E126" s="66"/>
      <c r="G126" s="65"/>
      <c r="H126" s="66"/>
      <c r="J126" s="65"/>
      <c r="K126" s="66"/>
      <c r="M126" s="65"/>
      <c r="N126" s="66"/>
      <c r="Q126" s="78"/>
    </row>
    <row r="127" spans="1:17" s="47" customFormat="1" ht="12.75">
      <c r="A127" s="43" t="s">
        <v>82</v>
      </c>
      <c r="B127" s="2"/>
      <c r="C127" s="3"/>
      <c r="D127" s="65"/>
      <c r="E127" s="61">
        <v>8639</v>
      </c>
      <c r="G127" s="65"/>
      <c r="H127" s="61">
        <f>4199-1</f>
        <v>4198</v>
      </c>
      <c r="J127" s="65"/>
      <c r="K127" s="61">
        <v>5927</v>
      </c>
      <c r="M127" s="65"/>
      <c r="N127" s="61">
        <f t="shared" ref="N127:N128" si="11">E127+H127+K127</f>
        <v>18764</v>
      </c>
      <c r="Q127" s="78"/>
    </row>
    <row r="128" spans="1:17" s="47" customFormat="1" ht="12.75">
      <c r="A128" s="43" t="s">
        <v>87</v>
      </c>
      <c r="B128" s="2"/>
      <c r="C128" s="3"/>
      <c r="D128" s="65"/>
      <c r="E128" s="61">
        <v>0</v>
      </c>
      <c r="G128" s="65"/>
      <c r="H128" s="61">
        <v>-212</v>
      </c>
      <c r="J128" s="65"/>
      <c r="K128" s="61">
        <v>-511</v>
      </c>
      <c r="M128" s="65"/>
      <c r="N128" s="61">
        <f t="shared" si="11"/>
        <v>-723</v>
      </c>
      <c r="Q128" s="78"/>
    </row>
    <row r="129" spans="1:17" s="47" customFormat="1" ht="12.75">
      <c r="A129" s="42" t="s">
        <v>63</v>
      </c>
      <c r="B129" s="2"/>
      <c r="C129" s="3"/>
      <c r="D129" s="69"/>
      <c r="E129" s="70">
        <f>SUM(E127:E128)</f>
        <v>8639</v>
      </c>
      <c r="G129" s="69"/>
      <c r="H129" s="70">
        <f>SUM(H127:H128)</f>
        <v>3986</v>
      </c>
      <c r="J129" s="69"/>
      <c r="K129" s="70">
        <f>SUM(K127:K128)</f>
        <v>5416</v>
      </c>
      <c r="M129" s="69"/>
      <c r="N129" s="70">
        <f>SUM(N127:N128)</f>
        <v>18041</v>
      </c>
      <c r="Q129" s="78"/>
    </row>
    <row r="130" spans="1:17" s="47" customFormat="1" ht="12.75">
      <c r="A130" s="42"/>
      <c r="B130" s="2"/>
      <c r="C130" s="3"/>
      <c r="D130" s="69"/>
      <c r="E130" s="71"/>
      <c r="G130" s="69"/>
      <c r="H130" s="71"/>
      <c r="J130" s="69"/>
      <c r="K130" s="71"/>
      <c r="M130" s="69"/>
      <c r="N130" s="71"/>
      <c r="Q130" s="78"/>
    </row>
    <row r="131" spans="1:17" s="47" customFormat="1" ht="12.75">
      <c r="A131" s="42" t="s">
        <v>74</v>
      </c>
      <c r="B131" s="2"/>
      <c r="C131" s="3"/>
      <c r="D131" s="65"/>
      <c r="E131" s="61">
        <v>-24</v>
      </c>
      <c r="G131" s="65"/>
      <c r="H131" s="61">
        <v>30</v>
      </c>
      <c r="J131" s="65"/>
      <c r="K131" s="61">
        <v>-34</v>
      </c>
      <c r="M131" s="65"/>
      <c r="N131" s="61">
        <f>E131+H131+K131</f>
        <v>-28</v>
      </c>
      <c r="Q131" s="78"/>
    </row>
    <row r="132" spans="1:17" s="47" customFormat="1" ht="12.75">
      <c r="A132" s="42"/>
      <c r="B132" s="2"/>
      <c r="C132" s="3"/>
      <c r="D132" s="65"/>
      <c r="E132" s="68"/>
      <c r="G132" s="65"/>
      <c r="H132" s="68"/>
      <c r="J132" s="65"/>
      <c r="K132" s="68"/>
      <c r="M132" s="65"/>
      <c r="N132" s="68"/>
      <c r="Q132" s="78"/>
    </row>
    <row r="133" spans="1:17" s="47" customFormat="1" ht="12.75">
      <c r="A133" s="42" t="s">
        <v>88</v>
      </c>
      <c r="B133" s="2"/>
      <c r="C133" s="3"/>
      <c r="D133" s="72"/>
      <c r="E133" s="71">
        <f>+E118+E124+E129+E131</f>
        <v>5047</v>
      </c>
      <c r="G133" s="72"/>
      <c r="H133" s="71">
        <f>+H118+H124+H129+H131</f>
        <v>-27263</v>
      </c>
      <c r="J133" s="72"/>
      <c r="K133" s="71">
        <f>+K118+K124+K129+K131</f>
        <v>1624</v>
      </c>
      <c r="M133" s="72"/>
      <c r="N133" s="71">
        <f>+N118+N124+N129+N131</f>
        <v>-20592</v>
      </c>
      <c r="Q133" s="78"/>
    </row>
    <row r="134" spans="1:17">
      <c r="A134" s="42" t="s">
        <v>77</v>
      </c>
      <c r="B134" s="2"/>
      <c r="D134" s="65"/>
      <c r="E134" s="73">
        <v>80807</v>
      </c>
      <c r="F134" s="47"/>
      <c r="G134" s="65"/>
      <c r="H134" s="73">
        <f>E135</f>
        <v>85854</v>
      </c>
      <c r="I134" s="47"/>
      <c r="J134" s="65"/>
      <c r="K134" s="73">
        <f>H135</f>
        <v>58591</v>
      </c>
      <c r="L134" s="47"/>
      <c r="M134" s="65"/>
      <c r="N134" s="73">
        <v>80807</v>
      </c>
      <c r="O134" s="47"/>
      <c r="Q134" s="78"/>
    </row>
    <row r="135" spans="1:17" ht="15.75" thickBot="1">
      <c r="A135" s="42" t="s">
        <v>75</v>
      </c>
      <c r="B135" s="2"/>
      <c r="D135" s="74"/>
      <c r="E135" s="49">
        <f>SUM(E133:E134)</f>
        <v>85854</v>
      </c>
      <c r="F135" s="47"/>
      <c r="G135" s="74"/>
      <c r="H135" s="49">
        <f>SUM(H133:H134)</f>
        <v>58591</v>
      </c>
      <c r="I135" s="47"/>
      <c r="J135" s="74"/>
      <c r="K135" s="49">
        <f>SUM(K133:K134)</f>
        <v>60215</v>
      </c>
      <c r="L135" s="47"/>
      <c r="M135" s="74"/>
      <c r="N135" s="49">
        <f>SUM(N133:N134)</f>
        <v>60215</v>
      </c>
      <c r="O135" s="47"/>
      <c r="Q135" s="78"/>
    </row>
    <row r="136" spans="1:17" ht="16.5" thickTop="1" thickBot="1">
      <c r="A136" s="2"/>
      <c r="B136" s="2"/>
      <c r="D136" s="56"/>
      <c r="E136" s="75"/>
      <c r="F136" s="47"/>
      <c r="G136" s="56"/>
      <c r="H136" s="75"/>
      <c r="I136" s="47"/>
      <c r="J136" s="56"/>
      <c r="K136" s="75"/>
      <c r="L136" s="47"/>
      <c r="M136" s="56"/>
      <c r="N136" s="75"/>
      <c r="O136" s="47"/>
    </row>
    <row r="137" spans="1:17">
      <c r="D137" s="77"/>
      <c r="E137" s="77"/>
      <c r="G137" s="77"/>
      <c r="H137" s="77"/>
      <c r="J137" s="77"/>
      <c r="K137" s="77"/>
      <c r="M137" s="77"/>
      <c r="N137" s="77"/>
    </row>
    <row r="138" spans="1:17">
      <c r="E138" s="6"/>
      <c r="H138" s="6"/>
      <c r="K138" s="6"/>
      <c r="N138" s="6"/>
    </row>
    <row r="139" spans="1:17">
      <c r="B139" s="2"/>
    </row>
  </sheetData>
  <mergeCells count="16">
    <mergeCell ref="G3:H3"/>
    <mergeCell ref="G58:H58"/>
    <mergeCell ref="G102:H102"/>
    <mergeCell ref="G103:H103"/>
    <mergeCell ref="M3:N3"/>
    <mergeCell ref="M102:N102"/>
    <mergeCell ref="M103:N103"/>
    <mergeCell ref="J3:K3"/>
    <mergeCell ref="J58:K58"/>
    <mergeCell ref="J102:K102"/>
    <mergeCell ref="J103:K103"/>
    <mergeCell ref="D103:E103"/>
    <mergeCell ref="D102:E102"/>
    <mergeCell ref="D58:E58"/>
    <mergeCell ref="D3:E3"/>
    <mergeCell ref="A51:F51"/>
  </mergeCells>
  <pageMargins left="0.7" right="0.31" top="0.5" bottom="0.25" header="0.05" footer="0"/>
  <pageSetup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 Historical FS</vt:lpstr>
      <vt:lpstr>'2021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John Cunningham</cp:lastModifiedBy>
  <cp:lastPrinted>2021-10-25T15:04:02Z</cp:lastPrinted>
  <dcterms:created xsi:type="dcterms:W3CDTF">2018-02-13T02:23:57Z</dcterms:created>
  <dcterms:modified xsi:type="dcterms:W3CDTF">2021-10-25T15:04:32Z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