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e\Investor Relations\Earnings Information\2019 Earnings Information\2019 Q2 Earnings\2019 Q2 Financials\"/>
    </mc:Choice>
  </mc:AlternateContent>
  <xr:revisionPtr revIDLastSave="0" documentId="8_{FB729635-9F05-4E29-B38A-8158A87E5D61}" xr6:coauthVersionLast="43" xr6:coauthVersionMax="43" xr10:uidLastSave="{00000000-0000-0000-0000-000000000000}"/>
  <bookViews>
    <workbookView xWindow="-110" yWindow="-110" windowWidth="19420" windowHeight="11020" xr2:uid="{00000000-000D-0000-FFFF-FFFF00000000}"/>
  </bookViews>
  <sheets>
    <sheet name="2019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'2019 Historical FS'!$A$1:$L$50,'2019 Historical FS'!$A$53:$H$96,'2019 Historical FS'!$A$98:$L$138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3" i="1" l="1"/>
  <c r="H127" i="1"/>
  <c r="H117" i="1"/>
  <c r="H114" i="1"/>
  <c r="H111" i="1"/>
  <c r="H108" i="1"/>
  <c r="K133" i="1" l="1"/>
  <c r="K130" i="1"/>
  <c r="K129" i="1"/>
  <c r="K128" i="1"/>
  <c r="K127" i="1"/>
  <c r="K126" i="1"/>
  <c r="K125" i="1"/>
  <c r="K121" i="1"/>
  <c r="K117" i="1"/>
  <c r="K116" i="1"/>
  <c r="K115" i="1"/>
  <c r="K114" i="1"/>
  <c r="K113" i="1"/>
  <c r="K112" i="1"/>
  <c r="K111" i="1"/>
  <c r="K109" i="1"/>
  <c r="K108" i="1"/>
  <c r="K107" i="1"/>
  <c r="H136" i="1"/>
  <c r="H131" i="1" l="1"/>
  <c r="K44" i="1"/>
  <c r="K43" i="1"/>
  <c r="K42" i="1"/>
  <c r="K41" i="1"/>
  <c r="K40" i="1"/>
  <c r="K39" i="1"/>
  <c r="J33" i="1"/>
  <c r="J30" i="1"/>
  <c r="J29" i="1"/>
  <c r="J24" i="1"/>
  <c r="J23" i="1"/>
  <c r="J22" i="1"/>
  <c r="J15" i="1"/>
  <c r="J14" i="1"/>
  <c r="J10" i="1"/>
  <c r="J9" i="1"/>
  <c r="K131" i="1" l="1"/>
  <c r="K122" i="1"/>
  <c r="J103" i="1"/>
  <c r="K45" i="1"/>
  <c r="K33" i="1"/>
  <c r="K31" i="1"/>
  <c r="J31" i="1"/>
  <c r="K30" i="1"/>
  <c r="K29" i="1"/>
  <c r="J25" i="1"/>
  <c r="K24" i="1"/>
  <c r="K23" i="1"/>
  <c r="K22" i="1"/>
  <c r="J16" i="1"/>
  <c r="K15" i="1"/>
  <c r="K14" i="1"/>
  <c r="J11" i="1"/>
  <c r="K10" i="1"/>
  <c r="K9" i="1"/>
  <c r="K6" i="1"/>
  <c r="K5" i="1"/>
  <c r="H122" i="1"/>
  <c r="G103" i="1"/>
  <c r="H92" i="1"/>
  <c r="H80" i="1"/>
  <c r="H94" i="1" s="1"/>
  <c r="H66" i="1"/>
  <c r="H72" i="1" s="1"/>
  <c r="H45" i="1"/>
  <c r="H33" i="1"/>
  <c r="G31" i="1"/>
  <c r="H30" i="1"/>
  <c r="H29" i="1"/>
  <c r="H31" i="1" s="1"/>
  <c r="G25" i="1"/>
  <c r="H24" i="1"/>
  <c r="H23" i="1"/>
  <c r="H22" i="1"/>
  <c r="G16" i="1"/>
  <c r="H15" i="1"/>
  <c r="H14" i="1"/>
  <c r="G11" i="1"/>
  <c r="H10" i="1"/>
  <c r="H9" i="1"/>
  <c r="H6" i="1"/>
  <c r="G57" i="1" s="1"/>
  <c r="H5" i="1"/>
  <c r="K25" i="1" l="1"/>
  <c r="J18" i="1"/>
  <c r="K16" i="1"/>
  <c r="K11" i="1"/>
  <c r="G18" i="1"/>
  <c r="G20" i="1" s="1"/>
  <c r="J20" i="1"/>
  <c r="J27" i="1"/>
  <c r="J35" i="1" s="1"/>
  <c r="K105" i="1" s="1"/>
  <c r="K118" i="1" s="1"/>
  <c r="K135" i="1" s="1"/>
  <c r="K137" i="1" s="1"/>
  <c r="H16" i="1"/>
  <c r="H11" i="1"/>
  <c r="H18" i="1" s="1"/>
  <c r="H25" i="1"/>
  <c r="G27" i="1"/>
  <c r="G35" i="1" s="1"/>
  <c r="H105" i="1" s="1"/>
  <c r="H118" i="1" s="1"/>
  <c r="H135" i="1" s="1"/>
  <c r="H137" i="1" s="1"/>
  <c r="K18" i="1" l="1"/>
  <c r="K27" i="1" s="1"/>
  <c r="K35" i="1" s="1"/>
  <c r="K47" i="1" s="1"/>
  <c r="H20" i="1"/>
  <c r="H27" i="1"/>
  <c r="H35" i="1" s="1"/>
  <c r="H47" i="1" s="1"/>
  <c r="K20" i="1" l="1"/>
  <c r="E131" i="1"/>
  <c r="E66" i="1"/>
  <c r="E14" i="1"/>
  <c r="E45" i="1" l="1"/>
  <c r="E122" i="1" l="1"/>
  <c r="D103" i="1"/>
  <c r="E92" i="1"/>
  <c r="E80" i="1"/>
  <c r="E72" i="1"/>
  <c r="E33" i="1"/>
  <c r="D31" i="1"/>
  <c r="E30" i="1"/>
  <c r="E29" i="1"/>
  <c r="D25" i="1"/>
  <c r="E24" i="1"/>
  <c r="E23" i="1"/>
  <c r="E22" i="1"/>
  <c r="D16" i="1"/>
  <c r="E15" i="1"/>
  <c r="D11" i="1"/>
  <c r="E10" i="1"/>
  <c r="E9" i="1"/>
  <c r="E6" i="1"/>
  <c r="D57" i="1" s="1"/>
  <c r="E5" i="1"/>
  <c r="E94" i="1" l="1"/>
  <c r="E31" i="1"/>
  <c r="D18" i="1"/>
  <c r="D27" i="1" s="1"/>
  <c r="D35" i="1" s="1"/>
  <c r="E105" i="1" s="1"/>
  <c r="E11" i="1"/>
  <c r="E16" i="1"/>
  <c r="D20" i="1" l="1"/>
  <c r="E18" i="1"/>
  <c r="E20" i="1" s="1"/>
  <c r="E118" i="1"/>
  <c r="E135" i="1" s="1"/>
  <c r="E137" i="1" s="1"/>
  <c r="E25" i="1"/>
  <c r="E27" i="1" l="1"/>
  <c r="E35" i="1" s="1"/>
  <c r="E47" i="1" s="1"/>
</calcChain>
</file>

<file path=xl/sharedStrings.xml><?xml version="1.0" encoding="utf-8"?>
<sst xmlns="http://schemas.openxmlformats.org/spreadsheetml/2006/main" count="116" uniqueCount="101">
  <si>
    <t>Calix, Inc.</t>
  </si>
  <si>
    <t>Historical Financial Statements</t>
  </si>
  <si>
    <t>($ in thousands)</t>
  </si>
  <si>
    <t>GAAP</t>
  </si>
  <si>
    <t>Non-GAAP</t>
  </si>
  <si>
    <t>Qtr Ending</t>
  </si>
  <si>
    <t>Revenue:</t>
  </si>
  <si>
    <t>Services</t>
  </si>
  <si>
    <t>Total revenue</t>
  </si>
  <si>
    <t>Cost of revenue:</t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</si>
  <si>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</si>
  <si>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</si>
  <si>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</si>
  <si>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</si>
  <si>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t>Total operating expenses</t>
  </si>
  <si>
    <t>Provision for income taxes</t>
  </si>
  <si>
    <t>Non-GAAP bridge to GAAP</t>
  </si>
  <si>
    <t>(2) Cost of revenue - services (stock-based compensation)</t>
  </si>
  <si>
    <t>Total non-GAAP expenses</t>
  </si>
  <si>
    <t>GAAP net loss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</si>
  <si>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</si>
  <si>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</si>
  <si>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</si>
  <si>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</si>
  <si>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</si>
  <si>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</si>
  <si>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</si>
  <si>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</si>
  <si>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</si>
  <si>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</si>
  <si>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</si>
  <si>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</si>
  <si>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</si>
  <si>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</si>
  <si>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</si>
  <si>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</si>
  <si>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</si>
  <si>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</si>
  <si>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Line of credit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</si>
  <si>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</si>
  <si>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</si>
  <si>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</si>
  <si>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</si>
  <si>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</si>
  <si>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</si>
  <si>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</si>
  <si>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Treasury stock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</si>
  <si>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</si>
  <si>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</si>
  <si>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</si>
  <si>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</si>
  <si>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</si>
  <si>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Loss on retirement of property and equipment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</si>
  <si>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</si>
  <si>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</si>
  <si>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</si>
  <si>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</si>
  <si>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</si>
  <si>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</si>
  <si>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</si>
  <si>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</si>
  <si>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Investing activities</t>
  </si>
  <si>
    <t>Purchases of property and equipment</t>
  </si>
  <si>
    <t>Financing activities</t>
  </si>
  <si>
    <t>Proceeds from exercise of stock options</t>
  </si>
  <si>
    <t>Taxes paid for awards vested under equity incentive plans</t>
  </si>
  <si>
    <t>Proceeds from line of credit</t>
  </si>
  <si>
    <t>Repayment of line of credit</t>
  </si>
  <si>
    <t>(3) Research and development (stock-based compensation)</t>
  </si>
  <si>
    <t>(4) Sales and marketing (stock-based compensation)</t>
  </si>
  <si>
    <t>(5) General and administrative (stock-based compensation)</t>
  </si>
  <si>
    <t>Systems</t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</si>
  <si>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</si>
  <si>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Sales and marketing </t>
    </r>
    <r>
      <rPr>
        <vertAlign val="superscript"/>
        <sz val="10"/>
        <rFont val="Calibri"/>
        <family val="2"/>
      </rPr>
      <t>(4)</t>
    </r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</si>
  <si>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</si>
  <si>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t>Accumulated other comprehensive income</t>
  </si>
  <si>
    <t>(1) Cost of revenue -systems (stock-based compensation)</t>
  </si>
  <si>
    <t>Restricted cash</t>
  </si>
  <si>
    <t>Effect of exchange rate changes on cash, cash equivalents and restricted cash</t>
  </si>
  <si>
    <t>Cash, cash equivalents and restricted cash at beginning of period</t>
  </si>
  <si>
    <t>Cash, cash equivalents and restricted cash at end of period</t>
  </si>
  <si>
    <t>GAAP and Non-GAAP Statements of Operations 2019</t>
  </si>
  <si>
    <t>Condensed Consolidated Balance Sheets 2019</t>
  </si>
  <si>
    <t>Condensed Consolidated Statements of Cash Flows 2019</t>
  </si>
  <si>
    <t>(6) U.S. tariff and tariff-related costs</t>
  </si>
  <si>
    <t>Loss from operations</t>
  </si>
  <si>
    <t>Interest expense, net</t>
  </si>
  <si>
    <t>Other expense, net</t>
  </si>
  <si>
    <t>Total interest and other expense, net</t>
  </si>
  <si>
    <t>Net loss</t>
  </si>
  <si>
    <r>
      <t xml:space="preserve">Systems </t>
    </r>
    <r>
      <rPr>
        <vertAlign val="superscript"/>
        <sz val="10"/>
        <rFont val="Calibri"/>
        <family val="2"/>
      </rPr>
      <t>(1)  (6)</t>
    </r>
  </si>
  <si>
    <t>Right-of-use operating leases</t>
  </si>
  <si>
    <t>Operating leases</t>
  </si>
  <si>
    <t>Payments related to financing arrangements</t>
  </si>
  <si>
    <t>Net decrease in cash, cash equivalents and restricted cash</t>
  </si>
  <si>
    <t>Net cash used in financing activities</t>
  </si>
  <si>
    <t>Net cash used in investing activities</t>
  </si>
  <si>
    <t>Net cash used in operating activities</t>
  </si>
  <si>
    <t>Adjustments to reconcile net loss to net cash used in operating activities:</t>
  </si>
  <si>
    <t>Ytd Ending</t>
  </si>
  <si>
    <t>Proceeds from employee stock purchase plans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</si>
</sst>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2" applyFont="1" applyFill="1"/>
    <xf numFmtId="0" fontId="3" fillId="0" borderId="0" xfId="2" applyFont="1" applyFill="1"/>
    <xf numFmtId="0" fontId="4" fillId="0" borderId="0" xfId="3"/>
    <xf numFmtId="0" fontId="5" fillId="0" borderId="0" xfId="2" applyFont="1" applyFill="1"/>
    <xf numFmtId="0" fontId="4" fillId="0" borderId="0" xfId="3" applyFill="1"/>
    <xf numFmtId="0" fontId="6" fillId="0" borderId="0" xfId="2" applyFont="1" applyFill="1"/>
    <xf numFmtId="0" fontId="8" fillId="0" borderId="0" xfId="2" quotePrefix="1" applyFont="1" applyFill="1" applyBorder="1"/>
    <xf numFmtId="0" fontId="9" fillId="0" borderId="2" xfId="2" applyFont="1" applyFill="1" applyBorder="1" applyAlignment="1">
      <alignment horizontal="center"/>
    </xf>
    <xf numFmtId="0" fontId="9" fillId="0" borderId="3" xfId="2" applyFont="1" applyFill="1" applyBorder="1" applyAlignment="1">
      <alignment horizontal="center"/>
    </xf>
    <xf numFmtId="16" fontId="9" fillId="0" borderId="4" xfId="2" applyNumberFormat="1" applyFont="1" applyFill="1" applyBorder="1" applyAlignment="1">
      <alignment horizontal="center"/>
    </xf>
    <xf numFmtId="16" fontId="9" fillId="0" borderId="5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0" fontId="5" fillId="0" borderId="4" xfId="2" applyFont="1" applyFill="1" applyBorder="1"/>
    <xf numFmtId="0" fontId="5" fillId="0" borderId="5" xfId="2" applyFont="1" applyFill="1" applyBorder="1"/>
    <xf numFmtId="0" fontId="3" fillId="0" borderId="0" xfId="2" applyFont="1" applyFill="1" applyBorder="1"/>
    <xf numFmtId="164" fontId="3" fillId="0" borderId="4" xfId="4" applyNumberFormat="1" applyFont="1" applyFill="1" applyBorder="1"/>
    <xf numFmtId="164" fontId="3" fillId="0" borderId="5" xfId="4" applyNumberFormat="1" applyFont="1" applyFill="1" applyBorder="1"/>
    <xf numFmtId="165" fontId="5" fillId="0" borderId="4" xfId="5" applyNumberFormat="1" applyFont="1" applyFill="1" applyBorder="1"/>
    <xf numFmtId="165" fontId="5" fillId="0" borderId="5" xfId="5" applyNumberFormat="1" applyFont="1" applyFill="1" applyBorder="1"/>
    <xf numFmtId="165" fontId="5" fillId="0" borderId="8" xfId="5" applyNumberFormat="1" applyFont="1" applyFill="1" applyBorder="1"/>
    <xf numFmtId="165" fontId="5" fillId="0" borderId="9" xfId="5" applyNumberFormat="1" applyFont="1" applyFill="1" applyBorder="1"/>
    <xf numFmtId="0" fontId="9" fillId="0" borderId="4" xfId="2" applyFont="1" applyFill="1" applyBorder="1"/>
    <xf numFmtId="166" fontId="5" fillId="0" borderId="4" xfId="6" applyNumberFormat="1" applyFont="1" applyFill="1" applyBorder="1"/>
    <xf numFmtId="166" fontId="5" fillId="0" borderId="5" xfId="6" applyNumberFormat="1" applyFont="1" applyFill="1" applyBorder="1"/>
    <xf numFmtId="165" fontId="5" fillId="0" borderId="5" xfId="2" applyNumberFormat="1" applyFont="1" applyFill="1" applyBorder="1"/>
    <xf numFmtId="165" fontId="5" fillId="0" borderId="9" xfId="2" applyNumberFormat="1" applyFont="1" applyFill="1" applyBorder="1"/>
    <xf numFmtId="165" fontId="5" fillId="0" borderId="6" xfId="5" applyNumberFormat="1" applyFont="1" applyFill="1" applyBorder="1"/>
    <xf numFmtId="165" fontId="5" fillId="0" borderId="7" xfId="5" applyNumberFormat="1" applyFont="1" applyFill="1" applyBorder="1"/>
    <xf numFmtId="164" fontId="5" fillId="0" borderId="10" xfId="4" applyNumberFormat="1" applyFont="1" applyFill="1" applyBorder="1"/>
    <xf numFmtId="164" fontId="5" fillId="0" borderId="11" xfId="4" applyNumberFormat="1" applyFont="1" applyFill="1" applyBorder="1"/>
    <xf numFmtId="0" fontId="11" fillId="0" borderId="0" xfId="2" applyFont="1" applyFill="1" applyBorder="1"/>
    <xf numFmtId="165" fontId="3" fillId="0" borderId="4" xfId="5" applyNumberFormat="1" applyFont="1" applyFill="1" applyBorder="1"/>
    <xf numFmtId="43" fontId="6" fillId="0" borderId="0" xfId="1" applyFont="1" applyFill="1"/>
    <xf numFmtId="165" fontId="3" fillId="0" borderId="5" xfId="5" applyNumberFormat="1" applyFont="1" applyFill="1" applyBorder="1"/>
    <xf numFmtId="164" fontId="3" fillId="0" borderId="9" xfId="4" applyNumberFormat="1" applyFont="1" applyFill="1" applyBorder="1"/>
    <xf numFmtId="165" fontId="5" fillId="0" borderId="12" xfId="5" applyNumberFormat="1" applyFont="1" applyFill="1" applyBorder="1"/>
    <xf numFmtId="164" fontId="5" fillId="0" borderId="13" xfId="4" applyNumberFormat="1" applyFont="1" applyFill="1" applyBorder="1"/>
    <xf numFmtId="0" fontId="5" fillId="0" borderId="0" xfId="2" applyFont="1" applyFill="1" applyBorder="1"/>
    <xf numFmtId="43" fontId="5" fillId="0" borderId="0" xfId="7" applyFont="1" applyFill="1" applyBorder="1"/>
    <xf numFmtId="0" fontId="12" fillId="0" borderId="0" xfId="2" applyFont="1" applyFill="1" applyAlignment="1">
      <alignment vertical="top"/>
    </xf>
    <xf numFmtId="0" fontId="3" fillId="0" borderId="0" xfId="2" applyFont="1" applyFill="1" applyAlignment="1">
      <alignment vertical="top"/>
    </xf>
    <xf numFmtId="0" fontId="6" fillId="0" borderId="0" xfId="2" applyFont="1" applyFill="1" applyAlignment="1">
      <alignment horizontal="left" vertical="top"/>
    </xf>
    <xf numFmtId="0" fontId="1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left" vertical="top"/>
    </xf>
    <xf numFmtId="0" fontId="4" fillId="0" borderId="0" xfId="3" applyAlignment="1">
      <alignment horizontal="left" vertical="top"/>
    </xf>
    <xf numFmtId="0" fontId="5" fillId="0" borderId="0" xfId="2" applyFont="1" applyFill="1" applyBorder="1" applyAlignment="1">
      <alignment horizontal="left" vertical="top"/>
    </xf>
    <xf numFmtId="0" fontId="5" fillId="0" borderId="0" xfId="2" applyFont="1" applyFill="1" applyAlignment="1">
      <alignment horizontal="left" vertical="top"/>
    </xf>
    <xf numFmtId="0" fontId="2" fillId="0" borderId="0" xfId="2" applyFont="1" applyFill="1" applyAlignment="1"/>
    <xf numFmtId="0" fontId="3" fillId="0" borderId="0" xfId="2" applyFont="1" applyFill="1" applyAlignment="1"/>
    <xf numFmtId="0" fontId="3" fillId="0" borderId="0" xfId="2" applyFont="1" applyFill="1" applyAlignment="1">
      <alignment horizontal="left" indent="1"/>
    </xf>
    <xf numFmtId="43" fontId="3" fillId="0" borderId="4" xfId="4" applyNumberFormat="1" applyFont="1" applyFill="1" applyBorder="1" applyAlignment="1"/>
    <xf numFmtId="164" fontId="5" fillId="0" borderId="5" xfId="4" applyNumberFormat="1" applyFont="1" applyFill="1" applyBorder="1"/>
    <xf numFmtId="165" fontId="5" fillId="0" borderId="5" xfId="7" applyNumberFormat="1" applyFont="1" applyFill="1" applyBorder="1"/>
    <xf numFmtId="0" fontId="13" fillId="0" borderId="0" xfId="3" applyFont="1"/>
    <xf numFmtId="43" fontId="3" fillId="0" borderId="4" xfId="5" applyNumberFormat="1" applyFont="1" applyFill="1" applyBorder="1" applyAlignment="1"/>
    <xf numFmtId="164" fontId="3" fillId="0" borderId="14" xfId="4" applyNumberFormat="1" applyFont="1" applyFill="1" applyBorder="1" applyAlignment="1"/>
    <xf numFmtId="43" fontId="3" fillId="0" borderId="4" xfId="2" applyNumberFormat="1" applyFont="1" applyFill="1" applyBorder="1" applyAlignment="1">
      <alignment vertical="center"/>
    </xf>
    <xf numFmtId="165" fontId="3" fillId="0" borderId="5" xfId="5" applyNumberFormat="1" applyFont="1" applyFill="1" applyBorder="1" applyAlignment="1"/>
    <xf numFmtId="43" fontId="3" fillId="0" borderId="4" xfId="2" applyNumberFormat="1" applyFont="1" applyFill="1" applyBorder="1"/>
    <xf numFmtId="43" fontId="3" fillId="0" borderId="4" xfId="2" applyNumberFormat="1" applyFont="1" applyFill="1" applyBorder="1" applyAlignment="1"/>
    <xf numFmtId="165" fontId="3" fillId="0" borderId="15" xfId="5" applyNumberFormat="1" applyFont="1" applyFill="1" applyBorder="1" applyAlignment="1"/>
    <xf numFmtId="0" fontId="5" fillId="0" borderId="7" xfId="2" applyFont="1" applyFill="1" applyBorder="1"/>
    <xf numFmtId="0" fontId="5" fillId="0" borderId="12" xfId="2" applyFont="1" applyFill="1" applyBorder="1"/>
    <xf numFmtId="0" fontId="5" fillId="0" borderId="13" xfId="2" applyFont="1" applyFill="1" applyBorder="1"/>
    <xf numFmtId="43" fontId="5" fillId="0" borderId="0" xfId="7" applyFont="1" applyFill="1"/>
    <xf numFmtId="42" fontId="5" fillId="0" borderId="5" xfId="2" applyNumberFormat="1" applyFont="1" applyFill="1" applyBorder="1"/>
    <xf numFmtId="0" fontId="3" fillId="0" borderId="0" xfId="2" applyFont="1" applyFill="1" applyAlignment="1">
      <alignment wrapText="1"/>
    </xf>
    <xf numFmtId="41" fontId="5" fillId="0" borderId="5" xfId="2" applyNumberFormat="1" applyFont="1" applyFill="1" applyBorder="1"/>
    <xf numFmtId="0" fontId="3" fillId="0" borderId="0" xfId="2" applyFont="1" applyFill="1" applyAlignment="1">
      <alignment horizontal="left" indent="2"/>
    </xf>
    <xf numFmtId="43" fontId="3" fillId="0" borderId="4" xfId="8" applyNumberFormat="1" applyFont="1" applyFill="1" applyBorder="1" applyAlignment="1"/>
    <xf numFmtId="165" fontId="3" fillId="0" borderId="9" xfId="7" applyNumberFormat="1" applyFont="1" applyFill="1" applyBorder="1" applyAlignment="1"/>
    <xf numFmtId="43" fontId="3" fillId="0" borderId="4" xfId="8" applyNumberFormat="1" applyFont="1" applyFill="1" applyBorder="1" applyAlignment="1" applyProtection="1"/>
    <xf numFmtId="43" fontId="3" fillId="0" borderId="5" xfId="8" applyNumberFormat="1" applyFont="1" applyFill="1" applyBorder="1" applyAlignment="1" applyProtection="1"/>
    <xf numFmtId="167" fontId="3" fillId="0" borderId="4" xfId="8" applyNumberFormat="1" applyFont="1" applyFill="1" applyBorder="1" applyAlignment="1" applyProtection="1"/>
    <xf numFmtId="165" fontId="3" fillId="0" borderId="5" xfId="8" applyNumberFormat="1" applyFont="1" applyFill="1" applyBorder="1" applyAlignment="1" applyProtection="1"/>
    <xf numFmtId="168" fontId="3" fillId="0" borderId="4" xfId="8" applyNumberFormat="1" applyFont="1" applyFill="1" applyBorder="1" applyAlignment="1"/>
    <xf numFmtId="165" fontId="3" fillId="0" borderId="9" xfId="8" applyNumberFormat="1" applyFont="1" applyFill="1" applyBorder="1" applyAlignment="1"/>
    <xf numFmtId="165" fontId="3" fillId="0" borderId="5" xfId="8" applyNumberFormat="1" applyFont="1" applyFill="1" applyBorder="1" applyAlignment="1"/>
    <xf numFmtId="43" fontId="3" fillId="0" borderId="4" xfId="9" applyNumberFormat="1" applyFont="1" applyFill="1" applyBorder="1" applyAlignment="1"/>
    <xf numFmtId="165" fontId="3" fillId="0" borderId="7" xfId="8" applyNumberFormat="1" applyFont="1" applyFill="1" applyBorder="1" applyAlignment="1"/>
    <xf numFmtId="43" fontId="3" fillId="0" borderId="4" xfId="10" applyNumberFormat="1" applyFont="1" applyFill="1" applyBorder="1" applyAlignment="1"/>
    <xf numFmtId="1" fontId="5" fillId="0" borderId="13" xfId="2" applyNumberFormat="1" applyFont="1" applyFill="1" applyBorder="1"/>
    <xf numFmtId="0" fontId="14" fillId="0" borderId="0" xfId="2" applyFont="1" applyFill="1"/>
    <xf numFmtId="165" fontId="3" fillId="0" borderId="0" xfId="8" applyNumberFormat="1" applyFont="1" applyFill="1" applyBorder="1" applyAlignment="1"/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4" fontId="9" fillId="0" borderId="0" xfId="2" applyNumberFormat="1" applyFont="1" applyFill="1" applyBorder="1" applyAlignment="1"/>
    <xf numFmtId="14" fontId="7" fillId="0" borderId="1" xfId="2" quotePrefix="1" applyNumberFormat="1" applyFont="1" applyFill="1" applyBorder="1" applyAlignment="1">
      <alignment horizontal="center"/>
    </xf>
    <xf numFmtId="16" fontId="9" fillId="0" borderId="16" xfId="2" applyNumberFormat="1" applyFont="1" applyFill="1" applyBorder="1" applyAlignment="1">
      <alignment horizontal="center"/>
    </xf>
    <xf numFmtId="16" fontId="9" fillId="0" borderId="17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4" fontId="9" fillId="0" borderId="2" xfId="2" applyNumberFormat="1" applyFont="1" applyFill="1" applyBorder="1" applyAlignment="1">
      <alignment horizontal="center"/>
    </xf>
    <xf numFmtId="14" fontId="9" fillId="0" borderId="3" xfId="2" applyNumberFormat="1" applyFont="1" applyFill="1" applyBorder="1" applyAlignment="1">
      <alignment horizontal="center"/>
    </xf>
  </cellXfs>
  <cellStyles count="11">
    <cellStyle name="Comma" xfId="1" builtinId="3"/>
    <cellStyle name="Comma 2" xfId="7" xr:uid="{00000000-0005-0000-0000-000001000000}"/>
    <cellStyle name="Comma 3" xfId="8" xr:uid="{00000000-0005-0000-0000-000002000000}"/>
    <cellStyle name="Comma 4 2 3 3" xfId="5" xr:uid="{00000000-0005-0000-0000-000003000000}"/>
    <cellStyle name="Currency 2 2 2 2" xfId="9" xr:uid="{00000000-0005-0000-0000-000004000000}"/>
    <cellStyle name="Currency 3" xfId="10" xr:uid="{00000000-0005-0000-0000-000005000000}"/>
    <cellStyle name="Currency 4 3 4" xfId="4" xr:uid="{00000000-0005-0000-0000-000006000000}"/>
    <cellStyle name="Normal" xfId="0" builtinId="0"/>
    <cellStyle name="Normal 2" xfId="3" xr:uid="{00000000-0005-0000-0000-000008000000}"/>
    <cellStyle name="Normal 4 3 2 2" xfId="2" xr:uid="{00000000-0005-0000-0000-000009000000}"/>
    <cellStyle name="Percent 2 2 2 2 3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oston%20IB%20Folder/PROS%20Revenue/October%2006%20IPO%20Bakeoff%20Pitch/Model/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valenti/Local%20Settings/Temporary%20Internet%20Files/Content.Outlook/M318P9HW/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simano/Baking/03.06.2001/Sara%20Lee%2010.18.00/BFO%20Baking%20Transaction%20File/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curry/Local%20Settings/Temporary%20Internet%20Files/OLKC/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artjus/LOCALS~1/Temp/notes965B3E/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/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/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1"/>
  <sheetViews>
    <sheetView showGridLines="0" tabSelected="1" zoomScaleNormal="100" zoomScaleSheetLayoutView="80" workbookViewId="0">
      <pane xSplit="2" ySplit="6" topLeftCell="C106" activePane="bottomRight" state="frozen"/>
      <selection activeCell="G9" sqref="G9"/>
      <selection pane="topRight" activeCell="G9" sqref="G9"/>
      <selection pane="bottomLeft" activeCell="G9" sqref="G9"/>
      <selection pane="bottomRight" activeCell="K115" sqref="K115"/>
    </sheetView>
  </sheetViews>
  <sheetFormatPr defaultColWidth="9.1796875" defaultRowHeight="14.5" x14ac:dyDescent="0.35"/>
  <cols>
    <col min="1" max="1" width="2.54296875" style="84" customWidth="1"/>
    <col min="2" max="2" width="64.1796875" style="84" customWidth="1"/>
    <col min="3" max="3" width="2" style="3" customWidth="1"/>
    <col min="4" max="4" width="11.54296875" style="6" customWidth="1"/>
    <col min="5" max="5" width="11.54296875" style="5" customWidth="1"/>
    <col min="6" max="6" width="2" style="6" customWidth="1"/>
    <col min="7" max="7" width="11.54296875" style="6" customWidth="1"/>
    <col min="8" max="8" width="11.54296875" style="5" customWidth="1"/>
    <col min="9" max="9" width="2" style="6" customWidth="1"/>
    <col min="10" max="10" width="11.54296875" style="6" customWidth="1"/>
    <col min="11" max="11" width="11.54296875" style="5" customWidth="1"/>
    <col min="12" max="12" width="2" style="6" customWidth="1"/>
    <col min="13" max="16384" width="9.1796875" style="6"/>
  </cols>
  <sheetData>
    <row r="1" spans="1:11" x14ac:dyDescent="0.35">
      <c r="A1" s="1" t="s">
        <v>0</v>
      </c>
      <c r="B1" s="2"/>
      <c r="D1" s="4"/>
      <c r="G1" s="4"/>
      <c r="J1" s="4"/>
    </row>
    <row r="2" spans="1:11" x14ac:dyDescent="0.35">
      <c r="A2" s="1" t="s">
        <v>1</v>
      </c>
      <c r="B2" s="2"/>
      <c r="D2" s="4"/>
      <c r="G2" s="4"/>
      <c r="J2" s="4"/>
    </row>
    <row r="3" spans="1:11" ht="15" thickBot="1" x14ac:dyDescent="0.4">
      <c r="A3" s="1" t="s">
        <v>81</v>
      </c>
      <c r="B3" s="2"/>
      <c r="D3" s="89"/>
      <c r="E3" s="89"/>
      <c r="G3" s="89"/>
      <c r="H3" s="89"/>
      <c r="J3" s="89"/>
      <c r="K3" s="89"/>
    </row>
    <row r="4" spans="1:11" x14ac:dyDescent="0.35">
      <c r="A4" s="7" t="s">
        <v>2</v>
      </c>
      <c r="B4" s="2"/>
      <c r="D4" s="8" t="s">
        <v>3</v>
      </c>
      <c r="E4" s="9" t="s">
        <v>4</v>
      </c>
      <c r="G4" s="8" t="s">
        <v>3</v>
      </c>
      <c r="H4" s="9" t="s">
        <v>4</v>
      </c>
      <c r="J4" s="8" t="s">
        <v>3</v>
      </c>
      <c r="K4" s="9" t="s">
        <v>4</v>
      </c>
    </row>
    <row r="5" spans="1:11" x14ac:dyDescent="0.35">
      <c r="A5" s="2"/>
      <c r="B5" s="2"/>
      <c r="D5" s="10" t="s">
        <v>5</v>
      </c>
      <c r="E5" s="11" t="str">
        <f>D5</f>
        <v>Qtr Ending</v>
      </c>
      <c r="G5" s="10" t="s">
        <v>5</v>
      </c>
      <c r="H5" s="11" t="str">
        <f>G5</f>
        <v>Qtr Ending</v>
      </c>
      <c r="J5" s="10" t="s">
        <v>99</v>
      </c>
      <c r="K5" s="11" t="str">
        <f>J5</f>
        <v>Ytd Ending</v>
      </c>
    </row>
    <row r="6" spans="1:11" x14ac:dyDescent="0.35">
      <c r="A6" s="2"/>
      <c r="B6" s="2"/>
      <c r="D6" s="12">
        <v>43554</v>
      </c>
      <c r="E6" s="13">
        <f>D6</f>
        <v>43554</v>
      </c>
      <c r="G6" s="86">
        <v>43645</v>
      </c>
      <c r="H6" s="87">
        <f>G6</f>
        <v>43645</v>
      </c>
      <c r="J6" s="86">
        <v>43645</v>
      </c>
      <c r="K6" s="87">
        <f>J6</f>
        <v>43645</v>
      </c>
    </row>
    <row r="7" spans="1:11" x14ac:dyDescent="0.35">
      <c r="A7" s="2"/>
      <c r="B7" s="2"/>
      <c r="D7" s="14"/>
      <c r="E7" s="15"/>
      <c r="G7" s="14"/>
      <c r="H7" s="15"/>
      <c r="J7" s="14"/>
      <c r="K7" s="15"/>
    </row>
    <row r="8" spans="1:11" x14ac:dyDescent="0.35">
      <c r="A8" s="16" t="s">
        <v>6</v>
      </c>
      <c r="B8" s="2"/>
      <c r="D8" s="14"/>
      <c r="E8" s="15"/>
      <c r="G8" s="14"/>
      <c r="H8" s="15"/>
      <c r="J8" s="14"/>
      <c r="K8" s="15"/>
    </row>
    <row r="9" spans="1:11" x14ac:dyDescent="0.35">
      <c r="A9" s="2"/>
      <c r="B9" s="2" t="s">
        <v>71</v>
      </c>
      <c r="D9" s="17">
        <v>82360</v>
      </c>
      <c r="E9" s="18">
        <f>D9</f>
        <v>82360</v>
      </c>
      <c r="G9" s="17">
        <v>92833</v>
      </c>
      <c r="H9" s="18">
        <f>G9</f>
        <v>92833</v>
      </c>
      <c r="J9" s="17">
        <f>D9+G9</f>
        <v>175193</v>
      </c>
      <c r="K9" s="18">
        <f>J9</f>
        <v>175193</v>
      </c>
    </row>
    <row r="10" spans="1:11" x14ac:dyDescent="0.35">
      <c r="A10" s="2"/>
      <c r="B10" s="2" t="s">
        <v>7</v>
      </c>
      <c r="D10" s="19">
        <v>6990</v>
      </c>
      <c r="E10" s="20">
        <f>D10</f>
        <v>6990</v>
      </c>
      <c r="G10" s="19">
        <v>7471</v>
      </c>
      <c r="H10" s="20">
        <f>G10</f>
        <v>7471</v>
      </c>
      <c r="J10" s="19">
        <f>D10+G10</f>
        <v>14461</v>
      </c>
      <c r="K10" s="20">
        <f>J10</f>
        <v>14461</v>
      </c>
    </row>
    <row r="11" spans="1:11" x14ac:dyDescent="0.35">
      <c r="A11" s="16" t="s">
        <v>8</v>
      </c>
      <c r="B11" s="16"/>
      <c r="D11" s="21">
        <f>SUM(D9:D10)</f>
        <v>89350</v>
      </c>
      <c r="E11" s="22">
        <f>SUM(E9:E10)</f>
        <v>89350</v>
      </c>
      <c r="G11" s="21">
        <f>SUM(G9:G10)</f>
        <v>100304</v>
      </c>
      <c r="H11" s="22">
        <f>SUM(H9:H10)</f>
        <v>100304</v>
      </c>
      <c r="J11" s="21">
        <f>SUM(J9:J10)</f>
        <v>189654</v>
      </c>
      <c r="K11" s="22">
        <f>SUM(K9:K10)</f>
        <v>189654</v>
      </c>
    </row>
    <row r="12" spans="1:11" x14ac:dyDescent="0.35">
      <c r="A12" s="16"/>
      <c r="B12" s="16"/>
      <c r="D12" s="14"/>
      <c r="E12" s="15"/>
      <c r="G12" s="14"/>
      <c r="H12" s="15"/>
      <c r="J12" s="14"/>
      <c r="K12" s="15"/>
    </row>
    <row r="13" spans="1:11" x14ac:dyDescent="0.35">
      <c r="A13" s="16" t="s">
        <v>9</v>
      </c>
      <c r="B13" s="16"/>
      <c r="D13" s="14"/>
      <c r="E13" s="15"/>
      <c r="G13" s="14"/>
      <c r="H13" s="15"/>
      <c r="J13" s="14"/>
      <c r="K13" s="15"/>
    </row>
    <row r="14" spans="1:11" ht="15" x14ac:dyDescent="0.35">
      <c r="A14" s="2"/>
      <c r="B14" s="16" t="s">
        <v>90</v>
      </c>
      <c r="D14" s="19">
        <v>44601</v>
      </c>
      <c r="E14" s="20">
        <f>D14-E39-E44</f>
        <v>42295</v>
      </c>
      <c r="G14" s="19">
        <v>49561</v>
      </c>
      <c r="H14" s="20">
        <f>G14-H39-H44</f>
        <v>47583</v>
      </c>
      <c r="J14" s="19">
        <f t="shared" ref="J14:J15" si="0">D14+G14</f>
        <v>94162</v>
      </c>
      <c r="K14" s="20">
        <f>J14-K39-K44</f>
        <v>89878</v>
      </c>
    </row>
    <row r="15" spans="1:11" ht="15" x14ac:dyDescent="0.35">
      <c r="A15" s="2"/>
      <c r="B15" s="16" t="s">
        <v>10</v>
      </c>
      <c r="D15" s="19">
        <v>6406</v>
      </c>
      <c r="E15" s="20">
        <f>D15-E40</f>
        <v>6307</v>
      </c>
      <c r="G15" s="19">
        <v>6075</v>
      </c>
      <c r="H15" s="20">
        <f>G15-H40</f>
        <v>5982</v>
      </c>
      <c r="J15" s="19">
        <f t="shared" si="0"/>
        <v>12481</v>
      </c>
      <c r="K15" s="20">
        <f>J15-K40</f>
        <v>12289</v>
      </c>
    </row>
    <row r="16" spans="1:11" x14ac:dyDescent="0.35">
      <c r="A16" s="16" t="s">
        <v>11</v>
      </c>
      <c r="B16" s="16"/>
      <c r="D16" s="21">
        <f>SUM(D14:D15)</f>
        <v>51007</v>
      </c>
      <c r="E16" s="22">
        <f>SUM(E14:E15)</f>
        <v>48602</v>
      </c>
      <c r="G16" s="21">
        <f>SUM(G14:G15)</f>
        <v>55636</v>
      </c>
      <c r="H16" s="22">
        <f>SUM(H14:H15)</f>
        <v>53565</v>
      </c>
      <c r="J16" s="21">
        <f>SUM(J14:J15)</f>
        <v>106643</v>
      </c>
      <c r="K16" s="22">
        <f>SUM(K14:K15)</f>
        <v>102167</v>
      </c>
    </row>
    <row r="17" spans="1:11" x14ac:dyDescent="0.35">
      <c r="A17" s="16"/>
      <c r="B17" s="16"/>
      <c r="D17" s="19"/>
      <c r="E17" s="20"/>
      <c r="G17" s="19"/>
      <c r="H17" s="20"/>
      <c r="J17" s="19"/>
      <c r="K17" s="20"/>
    </row>
    <row r="18" spans="1:11" x14ac:dyDescent="0.35">
      <c r="A18" s="16" t="s">
        <v>12</v>
      </c>
      <c r="B18" s="16"/>
      <c r="D18" s="19">
        <f>+D11-D16</f>
        <v>38343</v>
      </c>
      <c r="E18" s="20">
        <f>+E11-E16</f>
        <v>40748</v>
      </c>
      <c r="G18" s="19">
        <f>+G11-G16</f>
        <v>44668</v>
      </c>
      <c r="H18" s="20">
        <f>+H11-H16</f>
        <v>46739</v>
      </c>
      <c r="J18" s="19">
        <f>+J11-J16</f>
        <v>83011</v>
      </c>
      <c r="K18" s="20">
        <f>+K11-K16</f>
        <v>87487</v>
      </c>
    </row>
    <row r="19" spans="1:11" x14ac:dyDescent="0.35">
      <c r="A19" s="16"/>
      <c r="B19" s="16"/>
      <c r="D19" s="23"/>
      <c r="E19" s="15"/>
      <c r="G19" s="23"/>
      <c r="H19" s="15"/>
      <c r="J19" s="23"/>
      <c r="K19" s="15"/>
    </row>
    <row r="20" spans="1:11" x14ac:dyDescent="0.35">
      <c r="A20" s="16" t="s">
        <v>13</v>
      </c>
      <c r="B20" s="16"/>
      <c r="D20" s="24">
        <f>+D18/D11</f>
        <v>0.42913262451035256</v>
      </c>
      <c r="E20" s="25">
        <f>+E18/E11</f>
        <v>0.45604924454392837</v>
      </c>
      <c r="G20" s="24">
        <f>+G18/G11</f>
        <v>0.44532620832668685</v>
      </c>
      <c r="H20" s="25">
        <f>+H18/H11</f>
        <v>0.46597344074014996</v>
      </c>
      <c r="J20" s="24">
        <f>+J18/J11</f>
        <v>0.43769706940006536</v>
      </c>
      <c r="K20" s="25">
        <f>+K18/K11</f>
        <v>0.46129794256909951</v>
      </c>
    </row>
    <row r="21" spans="1:11" x14ac:dyDescent="0.35">
      <c r="A21" s="16"/>
      <c r="B21" s="16"/>
      <c r="D21" s="14"/>
      <c r="E21" s="15"/>
      <c r="G21" s="14"/>
      <c r="H21" s="15"/>
      <c r="J21" s="14"/>
      <c r="K21" s="15"/>
    </row>
    <row r="22" spans="1:11" ht="15" x14ac:dyDescent="0.35">
      <c r="A22" s="16" t="s">
        <v>72</v>
      </c>
      <c r="B22" s="16"/>
      <c r="D22" s="19">
        <v>19330</v>
      </c>
      <c r="E22" s="26">
        <f>D22-E41</f>
        <v>18314</v>
      </c>
      <c r="G22" s="19">
        <v>20700</v>
      </c>
      <c r="H22" s="26">
        <f>G22-H41</f>
        <v>19827</v>
      </c>
      <c r="J22" s="19">
        <f t="shared" ref="J22:J24" si="1">D22+G22</f>
        <v>40030</v>
      </c>
      <c r="K22" s="26">
        <f>J22-K41</f>
        <v>38141</v>
      </c>
    </row>
    <row r="23" spans="1:11" ht="15" x14ac:dyDescent="0.35">
      <c r="A23" s="16" t="s">
        <v>73</v>
      </c>
      <c r="B23" s="16"/>
      <c r="D23" s="19">
        <v>19339</v>
      </c>
      <c r="E23" s="26">
        <f>D23-E42</f>
        <v>18265</v>
      </c>
      <c r="G23" s="19">
        <v>19734</v>
      </c>
      <c r="H23" s="26">
        <f>G23-H42</f>
        <v>18920</v>
      </c>
      <c r="J23" s="19">
        <f t="shared" si="1"/>
        <v>39073</v>
      </c>
      <c r="K23" s="26">
        <f>J23-K42</f>
        <v>37185</v>
      </c>
    </row>
    <row r="24" spans="1:11" ht="15" x14ac:dyDescent="0.35">
      <c r="A24" s="16" t="s">
        <v>74</v>
      </c>
      <c r="B24" s="16"/>
      <c r="D24" s="19">
        <v>8787</v>
      </c>
      <c r="E24" s="26">
        <f>D24-E43</f>
        <v>7986</v>
      </c>
      <c r="G24" s="19">
        <v>9165</v>
      </c>
      <c r="H24" s="26">
        <f>G24-H43</f>
        <v>8499</v>
      </c>
      <c r="J24" s="19">
        <f t="shared" si="1"/>
        <v>17952</v>
      </c>
      <c r="K24" s="26">
        <f>J24-K43</f>
        <v>16485</v>
      </c>
    </row>
    <row r="25" spans="1:11" x14ac:dyDescent="0.35">
      <c r="A25" s="2"/>
      <c r="B25" s="16" t="s">
        <v>14</v>
      </c>
      <c r="D25" s="21">
        <f>SUM(D22:D24)</f>
        <v>47456</v>
      </c>
      <c r="E25" s="27">
        <f>SUM(E22:E24)</f>
        <v>44565</v>
      </c>
      <c r="G25" s="21">
        <f>SUM(G22:G24)</f>
        <v>49599</v>
      </c>
      <c r="H25" s="27">
        <f>SUM(H22:H24)</f>
        <v>47246</v>
      </c>
      <c r="J25" s="21">
        <f>SUM(J22:J24)</f>
        <v>97055</v>
      </c>
      <c r="K25" s="27">
        <f>SUM(K22:K24)</f>
        <v>91811</v>
      </c>
    </row>
    <row r="26" spans="1:11" x14ac:dyDescent="0.35">
      <c r="A26" s="16"/>
      <c r="B26" s="16"/>
      <c r="D26" s="19"/>
      <c r="E26" s="15"/>
      <c r="G26" s="19"/>
      <c r="H26" s="15"/>
      <c r="J26" s="19"/>
      <c r="K26" s="15"/>
    </row>
    <row r="27" spans="1:11" x14ac:dyDescent="0.35">
      <c r="A27" s="16" t="s">
        <v>85</v>
      </c>
      <c r="B27" s="16"/>
      <c r="D27" s="19">
        <f>D18-D25</f>
        <v>-9113</v>
      </c>
      <c r="E27" s="20">
        <f>E18-E25</f>
        <v>-3817</v>
      </c>
      <c r="G27" s="19">
        <f>G18-G25</f>
        <v>-4931</v>
      </c>
      <c r="H27" s="20">
        <f>H18-H25</f>
        <v>-507</v>
      </c>
      <c r="J27" s="19">
        <f>J18-J25</f>
        <v>-14044</v>
      </c>
      <c r="K27" s="20">
        <f>K18-K25</f>
        <v>-4324</v>
      </c>
    </row>
    <row r="28" spans="1:11" x14ac:dyDescent="0.35">
      <c r="A28" s="16"/>
      <c r="B28" s="16"/>
      <c r="D28" s="19"/>
      <c r="E28" s="15"/>
      <c r="G28" s="19"/>
      <c r="H28" s="15"/>
      <c r="J28" s="19"/>
      <c r="K28" s="15"/>
    </row>
    <row r="29" spans="1:11" x14ac:dyDescent="0.35">
      <c r="A29" s="16" t="s">
        <v>86</v>
      </c>
      <c r="B29" s="16"/>
      <c r="D29" s="19">
        <v>-108</v>
      </c>
      <c r="E29" s="20">
        <f>D29</f>
        <v>-108</v>
      </c>
      <c r="G29" s="19">
        <v>-142</v>
      </c>
      <c r="H29" s="20">
        <f>G29</f>
        <v>-142</v>
      </c>
      <c r="J29" s="19">
        <f t="shared" ref="J29:J30" si="2">D29+G29</f>
        <v>-250</v>
      </c>
      <c r="K29" s="20">
        <f>J29</f>
        <v>-250</v>
      </c>
    </row>
    <row r="30" spans="1:11" x14ac:dyDescent="0.35">
      <c r="A30" s="16" t="s">
        <v>87</v>
      </c>
      <c r="B30" s="16"/>
      <c r="D30" s="28">
        <v>-391</v>
      </c>
      <c r="E30" s="29">
        <f t="shared" ref="E30" si="3">D30</f>
        <v>-391</v>
      </c>
      <c r="G30" s="28">
        <v>123</v>
      </c>
      <c r="H30" s="29">
        <f t="shared" ref="H30" si="4">G30</f>
        <v>123</v>
      </c>
      <c r="J30" s="28">
        <f t="shared" si="2"/>
        <v>-268</v>
      </c>
      <c r="K30" s="29">
        <f t="shared" ref="K30" si="5">J30</f>
        <v>-268</v>
      </c>
    </row>
    <row r="31" spans="1:11" x14ac:dyDescent="0.35">
      <c r="A31" s="2"/>
      <c r="B31" s="16" t="s">
        <v>88</v>
      </c>
      <c r="D31" s="19">
        <f>SUM(D29:D30)</f>
        <v>-499</v>
      </c>
      <c r="E31" s="20">
        <f>SUM(E29:E30)</f>
        <v>-499</v>
      </c>
      <c r="G31" s="19">
        <f>SUM(G29:G30)</f>
        <v>-19</v>
      </c>
      <c r="H31" s="20">
        <f>SUM(H29:H30)</f>
        <v>-19</v>
      </c>
      <c r="J31" s="19">
        <f>SUM(J29:J30)</f>
        <v>-518</v>
      </c>
      <c r="K31" s="20">
        <f>SUM(K29:K30)</f>
        <v>-518</v>
      </c>
    </row>
    <row r="32" spans="1:11" x14ac:dyDescent="0.35">
      <c r="A32" s="16"/>
      <c r="B32" s="16"/>
      <c r="D32" s="19"/>
      <c r="E32" s="20"/>
      <c r="G32" s="19"/>
      <c r="H32" s="20"/>
      <c r="J32" s="19"/>
      <c r="K32" s="20"/>
    </row>
    <row r="33" spans="1:14" x14ac:dyDescent="0.35">
      <c r="A33" s="16" t="s">
        <v>15</v>
      </c>
      <c r="B33" s="16"/>
      <c r="D33" s="19">
        <v>155</v>
      </c>
      <c r="E33" s="20">
        <f>D33</f>
        <v>155</v>
      </c>
      <c r="G33" s="19">
        <v>95</v>
      </c>
      <c r="H33" s="20">
        <f>G33</f>
        <v>95</v>
      </c>
      <c r="J33" s="19">
        <f>D33+G33</f>
        <v>250</v>
      </c>
      <c r="K33" s="20">
        <f>J33</f>
        <v>250</v>
      </c>
    </row>
    <row r="34" spans="1:14" x14ac:dyDescent="0.35">
      <c r="A34" s="16"/>
      <c r="B34" s="16"/>
      <c r="D34" s="19"/>
      <c r="E34" s="20"/>
      <c r="G34" s="19"/>
      <c r="H34" s="20"/>
      <c r="J34" s="19"/>
      <c r="K34" s="20"/>
    </row>
    <row r="35" spans="1:14" ht="15" thickBot="1" x14ac:dyDescent="0.4">
      <c r="A35" s="16" t="s">
        <v>89</v>
      </c>
      <c r="B35" s="16"/>
      <c r="D35" s="30">
        <f>+D27+D31-D33</f>
        <v>-9767</v>
      </c>
      <c r="E35" s="31">
        <f>+E27+E31-E33</f>
        <v>-4471</v>
      </c>
      <c r="G35" s="30">
        <f>+G27+G31-G33</f>
        <v>-5045</v>
      </c>
      <c r="H35" s="31">
        <f>+H27+H31-H33</f>
        <v>-621</v>
      </c>
      <c r="J35" s="30">
        <f>+J27+J31-J33</f>
        <v>-14812</v>
      </c>
      <c r="K35" s="31">
        <f>+K27+K31-K33</f>
        <v>-5092</v>
      </c>
    </row>
    <row r="36" spans="1:14" ht="15" thickTop="1" x14ac:dyDescent="0.35">
      <c r="A36" s="16"/>
      <c r="B36" s="16"/>
      <c r="D36" s="14"/>
      <c r="E36" s="15"/>
      <c r="G36" s="14"/>
      <c r="H36" s="15"/>
      <c r="J36" s="14"/>
      <c r="K36" s="15"/>
    </row>
    <row r="37" spans="1:14" x14ac:dyDescent="0.35">
      <c r="A37" s="32" t="s">
        <v>16</v>
      </c>
      <c r="B37" s="32"/>
      <c r="D37" s="14"/>
      <c r="E37" s="15"/>
      <c r="G37" s="14"/>
      <c r="H37" s="15"/>
      <c r="J37" s="14"/>
      <c r="K37" s="15"/>
    </row>
    <row r="38" spans="1:14" x14ac:dyDescent="0.35">
      <c r="A38" s="16"/>
      <c r="B38" s="16"/>
      <c r="D38" s="14"/>
      <c r="E38" s="15"/>
      <c r="G38" s="14"/>
      <c r="H38" s="15"/>
      <c r="J38" s="14"/>
      <c r="K38" s="15"/>
    </row>
    <row r="39" spans="1:14" x14ac:dyDescent="0.35">
      <c r="A39" s="16" t="s">
        <v>76</v>
      </c>
      <c r="B39" s="16"/>
      <c r="D39" s="33"/>
      <c r="E39" s="18">
        <v>155</v>
      </c>
      <c r="G39" s="33"/>
      <c r="H39" s="18">
        <v>123</v>
      </c>
      <c r="J39" s="33"/>
      <c r="K39" s="18">
        <f>E39+H39</f>
        <v>278</v>
      </c>
      <c r="N39" s="34"/>
    </row>
    <row r="40" spans="1:14" x14ac:dyDescent="0.35">
      <c r="A40" s="16" t="s">
        <v>17</v>
      </c>
      <c r="B40" s="16"/>
      <c r="D40" s="33"/>
      <c r="E40" s="35">
        <v>99</v>
      </c>
      <c r="G40" s="33"/>
      <c r="H40" s="35">
        <v>93</v>
      </c>
      <c r="J40" s="33"/>
      <c r="K40" s="35">
        <f t="shared" ref="K40:K44" si="6">E40+H40</f>
        <v>192</v>
      </c>
      <c r="N40" s="34"/>
    </row>
    <row r="41" spans="1:14" x14ac:dyDescent="0.35">
      <c r="A41" s="16" t="s">
        <v>68</v>
      </c>
      <c r="B41" s="16"/>
      <c r="D41" s="33"/>
      <c r="E41" s="35">
        <v>1016</v>
      </c>
      <c r="G41" s="33"/>
      <c r="H41" s="35">
        <v>873</v>
      </c>
      <c r="J41" s="33"/>
      <c r="K41" s="35">
        <f t="shared" si="6"/>
        <v>1889</v>
      </c>
      <c r="N41" s="34"/>
    </row>
    <row r="42" spans="1:14" x14ac:dyDescent="0.35">
      <c r="A42" s="16" t="s">
        <v>69</v>
      </c>
      <c r="B42" s="16"/>
      <c r="D42" s="33"/>
      <c r="E42" s="35">
        <v>1074</v>
      </c>
      <c r="G42" s="33"/>
      <c r="H42" s="35">
        <v>814</v>
      </c>
      <c r="J42" s="33"/>
      <c r="K42" s="35">
        <f t="shared" si="6"/>
        <v>1888</v>
      </c>
      <c r="N42" s="34"/>
    </row>
    <row r="43" spans="1:14" x14ac:dyDescent="0.35">
      <c r="A43" s="16" t="s">
        <v>70</v>
      </c>
      <c r="B43" s="16"/>
      <c r="D43" s="33"/>
      <c r="E43" s="35">
        <v>801</v>
      </c>
      <c r="G43" s="33"/>
      <c r="H43" s="35">
        <v>666</v>
      </c>
      <c r="J43" s="33"/>
      <c r="K43" s="35">
        <f t="shared" si="6"/>
        <v>1467</v>
      </c>
      <c r="N43" s="34"/>
    </row>
    <row r="44" spans="1:14" x14ac:dyDescent="0.35">
      <c r="A44" s="16" t="s">
        <v>84</v>
      </c>
      <c r="B44" s="16"/>
      <c r="D44" s="33"/>
      <c r="E44" s="35">
        <v>2151</v>
      </c>
      <c r="G44" s="33"/>
      <c r="H44" s="35">
        <v>1855</v>
      </c>
      <c r="J44" s="33"/>
      <c r="K44" s="35">
        <f t="shared" si="6"/>
        <v>4006</v>
      </c>
      <c r="N44" s="34"/>
    </row>
    <row r="45" spans="1:14" x14ac:dyDescent="0.35">
      <c r="A45" s="6"/>
      <c r="B45" s="16" t="s">
        <v>18</v>
      </c>
      <c r="D45" s="33"/>
      <c r="E45" s="36">
        <f>SUM(E39:E44)</f>
        <v>5296</v>
      </c>
      <c r="G45" s="33"/>
      <c r="H45" s="36">
        <f>SUM(H39:H44)</f>
        <v>4424</v>
      </c>
      <c r="J45" s="33"/>
      <c r="K45" s="36">
        <f>SUM(K39:K44)</f>
        <v>9720</v>
      </c>
      <c r="N45" s="34"/>
    </row>
    <row r="46" spans="1:14" x14ac:dyDescent="0.35">
      <c r="A46" s="16"/>
      <c r="B46" s="16"/>
      <c r="D46" s="14"/>
      <c r="E46" s="20"/>
      <c r="G46" s="14"/>
      <c r="H46" s="20"/>
      <c r="J46" s="14"/>
      <c r="K46" s="20"/>
    </row>
    <row r="47" spans="1:14" ht="15" thickBot="1" x14ac:dyDescent="0.4">
      <c r="A47" s="16" t="s">
        <v>19</v>
      </c>
      <c r="B47" s="16"/>
      <c r="D47" s="37"/>
      <c r="E47" s="38">
        <f>E35-E45</f>
        <v>-9767</v>
      </c>
      <c r="G47" s="37"/>
      <c r="H47" s="38">
        <f>H35-H45</f>
        <v>-5045</v>
      </c>
      <c r="J47" s="37"/>
      <c r="K47" s="38">
        <f>K35-K45</f>
        <v>-14812</v>
      </c>
      <c r="N47" s="34"/>
    </row>
    <row r="48" spans="1:14" x14ac:dyDescent="0.35">
      <c r="A48" s="16"/>
      <c r="B48" s="16"/>
      <c r="D48" s="39"/>
      <c r="E48" s="40"/>
      <c r="G48" s="39"/>
      <c r="H48" s="40"/>
      <c r="J48" s="39"/>
      <c r="K48" s="40"/>
    </row>
    <row r="49" spans="1:13" s="43" customFormat="1" x14ac:dyDescent="0.35">
      <c r="A49" s="41" t="s">
        <v>20</v>
      </c>
      <c r="B49" s="42"/>
      <c r="C49" s="42"/>
      <c r="D49" s="42"/>
      <c r="E49" s="42"/>
      <c r="G49" s="42"/>
      <c r="H49" s="42"/>
      <c r="J49" s="42"/>
      <c r="K49" s="42"/>
    </row>
    <row r="50" spans="1:13" s="43" customFormat="1" x14ac:dyDescent="0.35">
      <c r="A50" s="44" t="s">
        <v>21</v>
      </c>
      <c r="B50" s="45"/>
      <c r="C50" s="46"/>
      <c r="D50" s="47"/>
      <c r="E50" s="48"/>
      <c r="G50" s="47"/>
      <c r="H50" s="48"/>
      <c r="J50" s="47"/>
      <c r="K50" s="48"/>
    </row>
    <row r="51" spans="1:13" x14ac:dyDescent="0.35">
      <c r="A51" s="2"/>
      <c r="B51" s="2"/>
      <c r="D51" s="39"/>
      <c r="E51" s="4"/>
      <c r="G51" s="39"/>
      <c r="H51" s="4"/>
      <c r="J51" s="39"/>
      <c r="K51" s="4"/>
    </row>
    <row r="52" spans="1:13" x14ac:dyDescent="0.35">
      <c r="A52" s="2"/>
      <c r="B52" s="2"/>
      <c r="D52" s="39"/>
      <c r="E52" s="4"/>
      <c r="G52" s="39"/>
      <c r="H52" s="4"/>
      <c r="J52" s="39"/>
      <c r="K52" s="4"/>
    </row>
    <row r="53" spans="1:13" x14ac:dyDescent="0.35">
      <c r="A53" s="1" t="s">
        <v>0</v>
      </c>
      <c r="B53" s="2"/>
      <c r="D53" s="39"/>
      <c r="E53" s="4"/>
      <c r="G53" s="39"/>
      <c r="H53" s="4"/>
      <c r="J53" s="39"/>
      <c r="K53" s="4"/>
    </row>
    <row r="54" spans="1:13" x14ac:dyDescent="0.35">
      <c r="A54" s="1" t="s">
        <v>1</v>
      </c>
      <c r="B54" s="2"/>
      <c r="D54" s="39"/>
      <c r="E54" s="4"/>
      <c r="G54" s="39"/>
      <c r="H54" s="4"/>
      <c r="J54" s="39"/>
      <c r="K54" s="4"/>
    </row>
    <row r="55" spans="1:13" x14ac:dyDescent="0.35">
      <c r="A55" s="1" t="s">
        <v>82</v>
      </c>
      <c r="B55" s="2"/>
      <c r="D55" s="39"/>
      <c r="E55" s="4"/>
      <c r="G55" s="39"/>
      <c r="H55" s="4"/>
      <c r="J55" s="39"/>
      <c r="K55" s="4"/>
    </row>
    <row r="56" spans="1:13" ht="15" thickBot="1" x14ac:dyDescent="0.4">
      <c r="A56" s="7" t="s">
        <v>2</v>
      </c>
      <c r="B56" s="2"/>
      <c r="D56" s="39"/>
      <c r="E56" s="4"/>
      <c r="G56" s="39"/>
      <c r="H56" s="4"/>
      <c r="J56" s="39"/>
      <c r="K56" s="88"/>
      <c r="L56" s="88"/>
      <c r="M56" s="88"/>
    </row>
    <row r="57" spans="1:13" x14ac:dyDescent="0.35">
      <c r="A57" s="2"/>
      <c r="B57" s="2"/>
      <c r="D57" s="94">
        <f>E6</f>
        <v>43554</v>
      </c>
      <c r="E57" s="95"/>
      <c r="G57" s="94">
        <f>H6</f>
        <v>43645</v>
      </c>
      <c r="H57" s="95"/>
      <c r="J57" s="39"/>
      <c r="K57" s="88"/>
      <c r="L57" s="88"/>
      <c r="M57" s="88"/>
    </row>
    <row r="58" spans="1:13" x14ac:dyDescent="0.35">
      <c r="A58" s="2"/>
      <c r="B58" s="2"/>
      <c r="D58" s="14"/>
      <c r="E58" s="15"/>
      <c r="G58" s="14"/>
      <c r="H58" s="15"/>
      <c r="J58" s="88"/>
      <c r="K58" s="88"/>
      <c r="L58" s="88"/>
      <c r="M58" s="88"/>
    </row>
    <row r="59" spans="1:13" x14ac:dyDescent="0.35">
      <c r="A59" s="49" t="s">
        <v>22</v>
      </c>
      <c r="B59" s="2"/>
      <c r="D59" s="14"/>
      <c r="E59" s="15"/>
      <c r="G59" s="14"/>
      <c r="H59" s="15"/>
      <c r="J59" s="88"/>
      <c r="K59" s="88"/>
      <c r="L59" s="88"/>
      <c r="M59" s="88"/>
    </row>
    <row r="60" spans="1:13" x14ac:dyDescent="0.35">
      <c r="A60" s="50" t="s">
        <v>23</v>
      </c>
      <c r="B60" s="2"/>
      <c r="D60" s="14"/>
      <c r="E60" s="15"/>
      <c r="G60" s="14"/>
      <c r="H60" s="15"/>
      <c r="J60" s="88"/>
      <c r="K60" s="88"/>
      <c r="L60" s="88"/>
      <c r="M60" s="88"/>
    </row>
    <row r="61" spans="1:13" x14ac:dyDescent="0.35">
      <c r="A61" s="51" t="s">
        <v>24</v>
      </c>
      <c r="B61" s="2"/>
      <c r="D61" s="52"/>
      <c r="E61" s="53">
        <v>44067</v>
      </c>
      <c r="G61" s="52"/>
      <c r="H61" s="53">
        <v>34942</v>
      </c>
      <c r="J61" s="88"/>
      <c r="K61" s="88"/>
      <c r="L61" s="88"/>
      <c r="M61" s="88"/>
    </row>
    <row r="62" spans="1:13" x14ac:dyDescent="0.35">
      <c r="A62" s="51" t="s">
        <v>77</v>
      </c>
      <c r="B62" s="2"/>
      <c r="D62" s="52"/>
      <c r="E62" s="54">
        <v>628</v>
      </c>
      <c r="G62" s="52"/>
      <c r="H62" s="54">
        <v>628</v>
      </c>
      <c r="J62" s="88"/>
      <c r="K62" s="88"/>
      <c r="L62" s="88"/>
      <c r="M62" s="88"/>
    </row>
    <row r="63" spans="1:13" s="55" customFormat="1" ht="15" customHeight="1" x14ac:dyDescent="0.3">
      <c r="A63" s="51" t="s">
        <v>25</v>
      </c>
      <c r="B63" s="2"/>
      <c r="C63" s="3"/>
      <c r="D63" s="56"/>
      <c r="E63" s="54">
        <v>55202</v>
      </c>
      <c r="G63" s="56"/>
      <c r="H63" s="54">
        <v>60186</v>
      </c>
      <c r="J63" s="88"/>
      <c r="K63" s="88"/>
      <c r="L63" s="88"/>
      <c r="M63" s="88"/>
    </row>
    <row r="64" spans="1:13" s="55" customFormat="1" ht="15" customHeight="1" x14ac:dyDescent="0.3">
      <c r="A64" s="51" t="s">
        <v>26</v>
      </c>
      <c r="B64" s="2"/>
      <c r="C64" s="3"/>
      <c r="D64" s="56"/>
      <c r="E64" s="54">
        <v>47226</v>
      </c>
      <c r="G64" s="56"/>
      <c r="H64" s="54">
        <v>45360</v>
      </c>
      <c r="J64" s="88"/>
      <c r="K64" s="88"/>
      <c r="L64" s="88"/>
      <c r="M64" s="88"/>
    </row>
    <row r="65" spans="1:13" s="55" customFormat="1" ht="15" customHeight="1" x14ac:dyDescent="0.3">
      <c r="A65" s="51" t="s">
        <v>27</v>
      </c>
      <c r="B65" s="2"/>
      <c r="C65" s="3"/>
      <c r="D65" s="56"/>
      <c r="E65" s="29">
        <v>9961</v>
      </c>
      <c r="G65" s="56"/>
      <c r="H65" s="29">
        <v>7094</v>
      </c>
      <c r="J65" s="88"/>
      <c r="K65" s="88"/>
      <c r="L65" s="88"/>
      <c r="M65" s="88"/>
    </row>
    <row r="66" spans="1:13" s="55" customFormat="1" ht="15" customHeight="1" x14ac:dyDescent="0.3">
      <c r="A66" s="50" t="s">
        <v>28</v>
      </c>
      <c r="B66" s="2"/>
      <c r="C66" s="3"/>
      <c r="D66" s="56"/>
      <c r="E66" s="26">
        <f>SUM(E61:E65)</f>
        <v>157084</v>
      </c>
      <c r="G66" s="56"/>
      <c r="H66" s="26">
        <f>SUM(H61:H65)</f>
        <v>148210</v>
      </c>
      <c r="J66" s="88"/>
      <c r="K66" s="88"/>
      <c r="L66" s="88"/>
      <c r="M66" s="88"/>
    </row>
    <row r="67" spans="1:13" s="55" customFormat="1" ht="15" customHeight="1" x14ac:dyDescent="0.3">
      <c r="A67" s="50"/>
      <c r="B67" s="2"/>
      <c r="C67" s="3"/>
      <c r="D67" s="56"/>
      <c r="E67" s="15"/>
      <c r="G67" s="56"/>
      <c r="H67" s="15"/>
      <c r="J67" s="88"/>
      <c r="K67" s="88"/>
      <c r="L67" s="88"/>
      <c r="M67" s="88"/>
    </row>
    <row r="68" spans="1:13" s="55" customFormat="1" ht="15" customHeight="1" x14ac:dyDescent="0.3">
      <c r="A68" s="51" t="s">
        <v>29</v>
      </c>
      <c r="B68" s="2"/>
      <c r="C68" s="3"/>
      <c r="D68" s="56"/>
      <c r="E68" s="20">
        <v>26372</v>
      </c>
      <c r="G68" s="56"/>
      <c r="H68" s="20">
        <v>29105</v>
      </c>
      <c r="J68" s="88"/>
      <c r="K68" s="88"/>
      <c r="L68" s="88"/>
      <c r="M68" s="88"/>
    </row>
    <row r="69" spans="1:13" s="55" customFormat="1" ht="15" customHeight="1" x14ac:dyDescent="0.3">
      <c r="A69" s="51" t="s">
        <v>91</v>
      </c>
      <c r="B69" s="2"/>
      <c r="C69" s="3"/>
      <c r="D69" s="56"/>
      <c r="E69" s="20">
        <v>17062</v>
      </c>
      <c r="G69" s="56"/>
      <c r="H69" s="20">
        <v>16422</v>
      </c>
      <c r="J69" s="88"/>
      <c r="K69" s="88"/>
      <c r="L69" s="88"/>
      <c r="M69" s="88"/>
    </row>
    <row r="70" spans="1:13" s="55" customFormat="1" ht="15" customHeight="1" x14ac:dyDescent="0.3">
      <c r="A70" s="51" t="s">
        <v>30</v>
      </c>
      <c r="B70" s="2"/>
      <c r="C70" s="3"/>
      <c r="D70" s="56"/>
      <c r="E70" s="20">
        <v>116175</v>
      </c>
      <c r="G70" s="56"/>
      <c r="H70" s="20">
        <v>116175</v>
      </c>
      <c r="J70" s="88"/>
      <c r="K70" s="88"/>
      <c r="L70" s="88"/>
      <c r="M70" s="88"/>
    </row>
    <row r="71" spans="1:13" s="55" customFormat="1" ht="15" customHeight="1" x14ac:dyDescent="0.3">
      <c r="A71" s="51" t="s">
        <v>31</v>
      </c>
      <c r="B71" s="2"/>
      <c r="C71" s="3"/>
      <c r="D71" s="56"/>
      <c r="E71" s="29">
        <v>1459</v>
      </c>
      <c r="G71" s="56"/>
      <c r="H71" s="29">
        <v>1336</v>
      </c>
      <c r="J71" s="88"/>
      <c r="K71" s="88"/>
      <c r="L71" s="88"/>
      <c r="M71" s="88"/>
    </row>
    <row r="72" spans="1:13" s="55" customFormat="1" ht="15.75" customHeight="1" thickBot="1" x14ac:dyDescent="0.35">
      <c r="A72" s="50" t="s">
        <v>32</v>
      </c>
      <c r="B72" s="2"/>
      <c r="C72" s="3"/>
      <c r="D72" s="52"/>
      <c r="E72" s="57">
        <f>SUM(E66:E71)</f>
        <v>318152</v>
      </c>
      <c r="G72" s="52"/>
      <c r="H72" s="57">
        <f>SUM(H66:H71)</f>
        <v>311248</v>
      </c>
      <c r="J72" s="88"/>
      <c r="K72" s="88"/>
      <c r="L72" s="88"/>
      <c r="M72" s="88"/>
    </row>
    <row r="73" spans="1:13" s="55" customFormat="1" ht="15.75" customHeight="1" thickTop="1" x14ac:dyDescent="0.3">
      <c r="A73" s="2"/>
      <c r="B73" s="2"/>
      <c r="C73" s="3"/>
      <c r="D73" s="58"/>
      <c r="E73" s="15"/>
      <c r="G73" s="58"/>
      <c r="H73" s="15"/>
      <c r="J73" s="88"/>
      <c r="K73" s="88"/>
      <c r="L73" s="88"/>
      <c r="M73" s="88"/>
    </row>
    <row r="74" spans="1:13" s="55" customFormat="1" ht="15" customHeight="1" x14ac:dyDescent="0.3">
      <c r="A74" s="49" t="s">
        <v>33</v>
      </c>
      <c r="B74" s="2"/>
      <c r="C74" s="3"/>
      <c r="D74" s="58"/>
      <c r="E74" s="15"/>
      <c r="G74" s="58"/>
      <c r="H74" s="15"/>
      <c r="J74" s="88"/>
      <c r="K74" s="88"/>
      <c r="L74" s="88"/>
      <c r="M74" s="88"/>
    </row>
    <row r="75" spans="1:13" s="55" customFormat="1" ht="15" customHeight="1" x14ac:dyDescent="0.3">
      <c r="A75" s="50" t="s">
        <v>34</v>
      </c>
      <c r="B75" s="2"/>
      <c r="C75" s="3"/>
      <c r="D75" s="58"/>
      <c r="E75" s="15"/>
      <c r="G75" s="58"/>
      <c r="H75" s="15"/>
      <c r="J75" s="88"/>
      <c r="K75" s="88"/>
      <c r="L75" s="88"/>
      <c r="M75" s="88"/>
    </row>
    <row r="76" spans="1:13" s="55" customFormat="1" ht="15" customHeight="1" x14ac:dyDescent="0.3">
      <c r="A76" s="51" t="s">
        <v>35</v>
      </c>
      <c r="B76" s="2"/>
      <c r="C76" s="3"/>
      <c r="D76" s="52"/>
      <c r="E76" s="53">
        <v>34326</v>
      </c>
      <c r="G76" s="52"/>
      <c r="H76" s="53">
        <v>37522</v>
      </c>
      <c r="J76" s="88"/>
      <c r="K76" s="88"/>
      <c r="L76" s="88"/>
      <c r="M76" s="88"/>
    </row>
    <row r="77" spans="1:13" s="55" customFormat="1" ht="15" customHeight="1" x14ac:dyDescent="0.3">
      <c r="A77" s="51" t="s">
        <v>36</v>
      </c>
      <c r="B77" s="2"/>
      <c r="C77" s="3"/>
      <c r="D77" s="56"/>
      <c r="E77" s="20">
        <v>55343</v>
      </c>
      <c r="G77" s="56"/>
      <c r="H77" s="20">
        <v>47657</v>
      </c>
      <c r="J77" s="88"/>
      <c r="K77" s="88"/>
      <c r="L77" s="88"/>
      <c r="M77" s="88"/>
    </row>
    <row r="78" spans="1:13" s="55" customFormat="1" ht="15" customHeight="1" x14ac:dyDescent="0.3">
      <c r="A78" s="51" t="s">
        <v>37</v>
      </c>
      <c r="B78" s="2"/>
      <c r="C78" s="3"/>
      <c r="D78" s="56"/>
      <c r="E78" s="20">
        <v>15564</v>
      </c>
      <c r="G78" s="56"/>
      <c r="H78" s="20">
        <v>18528</v>
      </c>
      <c r="J78" s="88"/>
      <c r="K78" s="88"/>
      <c r="L78" s="88"/>
      <c r="M78" s="88"/>
    </row>
    <row r="79" spans="1:13" s="55" customFormat="1" ht="15" customHeight="1" x14ac:dyDescent="0.3">
      <c r="A79" s="51" t="s">
        <v>38</v>
      </c>
      <c r="B79" s="2"/>
      <c r="C79" s="3"/>
      <c r="D79" s="56"/>
      <c r="E79" s="29">
        <v>30000</v>
      </c>
      <c r="G79" s="56"/>
      <c r="H79" s="29">
        <v>25000</v>
      </c>
      <c r="J79" s="88"/>
      <c r="K79" s="88"/>
      <c r="L79" s="88"/>
      <c r="M79" s="88"/>
    </row>
    <row r="80" spans="1:13" s="55" customFormat="1" ht="15" customHeight="1" x14ac:dyDescent="0.3">
      <c r="A80" s="50" t="s">
        <v>39</v>
      </c>
      <c r="B80" s="2"/>
      <c r="C80" s="3"/>
      <c r="D80" s="56"/>
      <c r="E80" s="59">
        <f>SUM(E76:E79)</f>
        <v>135233</v>
      </c>
      <c r="G80" s="56"/>
      <c r="H80" s="59">
        <f>SUM(H76:H79)</f>
        <v>128707</v>
      </c>
      <c r="J80" s="88"/>
      <c r="K80" s="88"/>
      <c r="L80" s="88"/>
      <c r="M80" s="88"/>
    </row>
    <row r="81" spans="1:13" s="55" customFormat="1" ht="15" customHeight="1" x14ac:dyDescent="0.3">
      <c r="A81" s="50"/>
      <c r="B81" s="2"/>
      <c r="C81" s="3"/>
      <c r="D81" s="56"/>
      <c r="E81" s="15"/>
      <c r="G81" s="56"/>
      <c r="H81" s="15"/>
      <c r="J81" s="88"/>
      <c r="K81" s="88"/>
      <c r="L81" s="88"/>
      <c r="M81" s="88"/>
    </row>
    <row r="82" spans="1:13" s="55" customFormat="1" ht="15" customHeight="1" x14ac:dyDescent="0.3">
      <c r="A82" s="50" t="s">
        <v>40</v>
      </c>
      <c r="B82" s="2"/>
      <c r="C82" s="3"/>
      <c r="D82" s="56"/>
      <c r="E82" s="20">
        <v>18252</v>
      </c>
      <c r="G82" s="56"/>
      <c r="H82" s="20">
        <v>17792</v>
      </c>
      <c r="J82" s="88"/>
      <c r="K82" s="88"/>
      <c r="L82" s="88"/>
      <c r="M82" s="88"/>
    </row>
    <row r="83" spans="1:13" s="55" customFormat="1" ht="15" customHeight="1" x14ac:dyDescent="0.3">
      <c r="A83" s="50" t="s">
        <v>92</v>
      </c>
      <c r="B83" s="2"/>
      <c r="C83" s="3"/>
      <c r="D83" s="56"/>
      <c r="E83" s="20">
        <v>15692</v>
      </c>
      <c r="G83" s="56"/>
      <c r="H83" s="20">
        <v>15045</v>
      </c>
      <c r="J83" s="88"/>
      <c r="K83" s="88"/>
      <c r="L83" s="88"/>
      <c r="M83" s="88"/>
    </row>
    <row r="84" spans="1:13" s="55" customFormat="1" ht="15" customHeight="1" x14ac:dyDescent="0.3">
      <c r="A84" s="50" t="s">
        <v>41</v>
      </c>
      <c r="B84" s="2"/>
      <c r="C84" s="3"/>
      <c r="D84" s="56"/>
      <c r="E84" s="20">
        <v>3134</v>
      </c>
      <c r="G84" s="56"/>
      <c r="H84" s="20">
        <v>2498</v>
      </c>
      <c r="J84" s="88"/>
      <c r="K84" s="88"/>
      <c r="L84" s="88"/>
      <c r="M84" s="88"/>
    </row>
    <row r="85" spans="1:13" s="55" customFormat="1" ht="15" customHeight="1" x14ac:dyDescent="0.3">
      <c r="A85" s="50"/>
      <c r="B85" s="2"/>
      <c r="C85" s="3"/>
      <c r="D85" s="60"/>
      <c r="E85" s="15"/>
      <c r="G85" s="60"/>
      <c r="H85" s="15"/>
      <c r="J85" s="88"/>
      <c r="K85" s="88"/>
      <c r="L85" s="88"/>
      <c r="M85" s="88"/>
    </row>
    <row r="86" spans="1:13" s="55" customFormat="1" ht="15" customHeight="1" x14ac:dyDescent="0.3">
      <c r="A86" s="50" t="s">
        <v>42</v>
      </c>
      <c r="B86" s="2"/>
      <c r="C86" s="3"/>
      <c r="D86" s="56"/>
      <c r="E86" s="15"/>
      <c r="G86" s="56"/>
      <c r="H86" s="15"/>
      <c r="J86" s="88"/>
      <c r="K86" s="88"/>
      <c r="L86" s="88"/>
      <c r="M86" s="88"/>
    </row>
    <row r="87" spans="1:13" s="55" customFormat="1" ht="15" customHeight="1" x14ac:dyDescent="0.3">
      <c r="A87" s="51" t="s">
        <v>43</v>
      </c>
      <c r="B87" s="2"/>
      <c r="C87" s="3"/>
      <c r="D87" s="61"/>
      <c r="E87" s="20">
        <v>1488</v>
      </c>
      <c r="G87" s="61"/>
      <c r="H87" s="20">
        <v>1520</v>
      </c>
      <c r="J87" s="88"/>
      <c r="K87" s="88"/>
      <c r="L87" s="88"/>
      <c r="M87" s="88"/>
    </row>
    <row r="88" spans="1:13" s="55" customFormat="1" ht="15" customHeight="1" x14ac:dyDescent="0.3">
      <c r="A88" s="51" t="s">
        <v>44</v>
      </c>
      <c r="B88" s="2"/>
      <c r="C88" s="3"/>
      <c r="D88" s="56"/>
      <c r="E88" s="20">
        <v>879475</v>
      </c>
      <c r="G88" s="56"/>
      <c r="H88" s="20">
        <v>886076</v>
      </c>
      <c r="J88" s="88"/>
      <c r="K88" s="88"/>
      <c r="L88" s="88"/>
      <c r="M88" s="88"/>
    </row>
    <row r="89" spans="1:13" s="55" customFormat="1" ht="15" customHeight="1" x14ac:dyDescent="0.3">
      <c r="A89" s="51" t="s">
        <v>75</v>
      </c>
      <c r="B89" s="2"/>
      <c r="C89" s="3"/>
      <c r="D89" s="56"/>
      <c r="E89" s="20">
        <v>-487</v>
      </c>
      <c r="G89" s="56"/>
      <c r="H89" s="20">
        <v>-710</v>
      </c>
      <c r="J89" s="88"/>
      <c r="K89" s="88"/>
      <c r="L89" s="88"/>
      <c r="M89" s="88"/>
    </row>
    <row r="90" spans="1:13" s="55" customFormat="1" ht="15" customHeight="1" x14ac:dyDescent="0.3">
      <c r="A90" s="51" t="s">
        <v>45</v>
      </c>
      <c r="B90" s="2"/>
      <c r="C90" s="3"/>
      <c r="D90" s="56"/>
      <c r="E90" s="20">
        <v>-694649</v>
      </c>
      <c r="G90" s="56"/>
      <c r="H90" s="20">
        <v>-699694</v>
      </c>
      <c r="J90" s="88"/>
      <c r="K90" s="88"/>
      <c r="L90" s="88"/>
      <c r="M90" s="88"/>
    </row>
    <row r="91" spans="1:13" s="55" customFormat="1" ht="15" customHeight="1" x14ac:dyDescent="0.3">
      <c r="A91" s="51" t="s">
        <v>46</v>
      </c>
      <c r="B91" s="2"/>
      <c r="C91" s="3"/>
      <c r="D91" s="56"/>
      <c r="E91" s="20">
        <v>-39986</v>
      </c>
      <c r="G91" s="56"/>
      <c r="H91" s="20">
        <v>-39986</v>
      </c>
      <c r="J91" s="88"/>
      <c r="K91" s="88"/>
      <c r="L91" s="88"/>
      <c r="M91" s="88"/>
    </row>
    <row r="92" spans="1:13" s="55" customFormat="1" ht="15" customHeight="1" x14ac:dyDescent="0.3">
      <c r="A92" s="50" t="s">
        <v>47</v>
      </c>
      <c r="B92" s="2"/>
      <c r="C92" s="3"/>
      <c r="D92" s="56"/>
      <c r="E92" s="62">
        <f>SUM(E87:E91)</f>
        <v>145841</v>
      </c>
      <c r="G92" s="56"/>
      <c r="H92" s="62">
        <f>SUM(H87:H91)</f>
        <v>147206</v>
      </c>
      <c r="J92" s="88"/>
      <c r="K92" s="88"/>
      <c r="L92" s="88"/>
      <c r="M92" s="88"/>
    </row>
    <row r="93" spans="1:13" s="55" customFormat="1" ht="15" customHeight="1" x14ac:dyDescent="0.3">
      <c r="A93" s="2"/>
      <c r="B93" s="2"/>
      <c r="C93" s="3"/>
      <c r="D93" s="56"/>
      <c r="E93" s="63"/>
      <c r="G93" s="56"/>
      <c r="H93" s="63"/>
      <c r="J93" s="88"/>
      <c r="K93" s="88"/>
      <c r="L93" s="88"/>
      <c r="M93" s="88"/>
    </row>
    <row r="94" spans="1:13" s="55" customFormat="1" ht="15.75" customHeight="1" thickBot="1" x14ac:dyDescent="0.35">
      <c r="A94" s="50" t="s">
        <v>48</v>
      </c>
      <c r="B94" s="2"/>
      <c r="C94" s="3"/>
      <c r="D94" s="52"/>
      <c r="E94" s="57">
        <f>+E80+E82+E84+E92+E83</f>
        <v>318152</v>
      </c>
      <c r="G94" s="52"/>
      <c r="H94" s="57">
        <f>+H80+H82+H84+H92+H83</f>
        <v>311248</v>
      </c>
      <c r="J94" s="88"/>
      <c r="K94" s="88"/>
      <c r="L94" s="88"/>
      <c r="M94" s="88"/>
    </row>
    <row r="95" spans="1:13" s="55" customFormat="1" ht="16.5" customHeight="1" thickTop="1" thickBot="1" x14ac:dyDescent="0.35">
      <c r="A95" s="2"/>
      <c r="B95" s="2"/>
      <c r="C95" s="3"/>
      <c r="D95" s="64"/>
      <c r="E95" s="65"/>
      <c r="G95" s="64"/>
      <c r="H95" s="65"/>
      <c r="J95" s="88"/>
      <c r="K95" s="88"/>
      <c r="L95" s="88"/>
      <c r="M95" s="88"/>
    </row>
    <row r="96" spans="1:13" s="55" customFormat="1" x14ac:dyDescent="0.35">
      <c r="A96" s="7"/>
      <c r="B96" s="2"/>
      <c r="C96" s="3"/>
      <c r="D96" s="39"/>
      <c r="E96" s="66"/>
      <c r="G96" s="39"/>
      <c r="H96" s="66"/>
      <c r="J96" s="39"/>
      <c r="K96" s="66"/>
      <c r="L96" s="6"/>
    </row>
    <row r="97" spans="1:11" s="55" customFormat="1" ht="13" x14ac:dyDescent="0.3">
      <c r="A97" s="7"/>
      <c r="B97" s="2"/>
      <c r="C97" s="3"/>
      <c r="D97" s="39"/>
      <c r="E97" s="4"/>
      <c r="G97" s="39"/>
      <c r="H97" s="4"/>
      <c r="J97" s="39"/>
      <c r="K97" s="4"/>
    </row>
    <row r="98" spans="1:11" s="55" customFormat="1" ht="13" x14ac:dyDescent="0.3">
      <c r="A98" s="1" t="s">
        <v>0</v>
      </c>
      <c r="B98" s="2"/>
      <c r="C98" s="3"/>
      <c r="D98" s="39"/>
      <c r="E98" s="4"/>
      <c r="G98" s="39"/>
      <c r="H98" s="4"/>
      <c r="J98" s="39"/>
      <c r="K98" s="4"/>
    </row>
    <row r="99" spans="1:11" s="55" customFormat="1" ht="13" x14ac:dyDescent="0.3">
      <c r="A99" s="1" t="s">
        <v>1</v>
      </c>
      <c r="B99" s="2"/>
      <c r="C99" s="3"/>
      <c r="D99" s="39"/>
      <c r="E99" s="4"/>
      <c r="G99" s="39"/>
      <c r="H99" s="4"/>
      <c r="J99" s="39"/>
      <c r="K99" s="4"/>
    </row>
    <row r="100" spans="1:11" s="55" customFormat="1" ht="13" x14ac:dyDescent="0.3">
      <c r="A100" s="1" t="s">
        <v>83</v>
      </c>
      <c r="B100" s="2"/>
      <c r="C100" s="3"/>
      <c r="D100" s="39"/>
      <c r="E100" s="4"/>
      <c r="G100" s="39"/>
      <c r="H100" s="4"/>
      <c r="J100" s="39"/>
      <c r="K100" s="4"/>
    </row>
    <row r="101" spans="1:11" s="55" customFormat="1" ht="13.5" thickBot="1" x14ac:dyDescent="0.35">
      <c r="A101" s="7" t="s">
        <v>2</v>
      </c>
      <c r="B101" s="2"/>
      <c r="C101" s="3"/>
      <c r="D101" s="39"/>
      <c r="E101" s="4"/>
      <c r="G101" s="39"/>
      <c r="H101" s="4"/>
      <c r="J101" s="39"/>
      <c r="K101" s="4"/>
    </row>
    <row r="102" spans="1:11" s="55" customFormat="1" ht="13" x14ac:dyDescent="0.3">
      <c r="A102" s="2"/>
      <c r="B102" s="2"/>
      <c r="C102" s="3"/>
      <c r="D102" s="90" t="s">
        <v>5</v>
      </c>
      <c r="E102" s="91"/>
      <c r="G102" s="90" t="s">
        <v>5</v>
      </c>
      <c r="H102" s="91"/>
      <c r="J102" s="90" t="s">
        <v>99</v>
      </c>
      <c r="K102" s="91"/>
    </row>
    <row r="103" spans="1:11" s="55" customFormat="1" ht="13" x14ac:dyDescent="0.3">
      <c r="A103" s="2"/>
      <c r="B103" s="2"/>
      <c r="C103" s="3"/>
      <c r="D103" s="92">
        <f>D6</f>
        <v>43554</v>
      </c>
      <c r="E103" s="93"/>
      <c r="G103" s="92">
        <f>G6</f>
        <v>43645</v>
      </c>
      <c r="H103" s="93"/>
      <c r="J103" s="92">
        <f>J6</f>
        <v>43645</v>
      </c>
      <c r="K103" s="93"/>
    </row>
    <row r="104" spans="1:11" s="55" customFormat="1" ht="13" x14ac:dyDescent="0.3">
      <c r="A104" s="49" t="s">
        <v>49</v>
      </c>
      <c r="B104" s="2"/>
      <c r="C104" s="3"/>
      <c r="D104" s="14"/>
      <c r="E104" s="15"/>
      <c r="G104" s="14"/>
      <c r="H104" s="15"/>
      <c r="J104" s="14"/>
      <c r="K104" s="15"/>
    </row>
    <row r="105" spans="1:11" s="55" customFormat="1" ht="13" x14ac:dyDescent="0.3">
      <c r="A105" s="49"/>
      <c r="B105" s="2" t="s">
        <v>89</v>
      </c>
      <c r="C105" s="3"/>
      <c r="D105" s="14"/>
      <c r="E105" s="67">
        <f>D35</f>
        <v>-9767</v>
      </c>
      <c r="G105" s="14"/>
      <c r="H105" s="67">
        <f>G35</f>
        <v>-5045</v>
      </c>
      <c r="J105" s="14"/>
      <c r="K105" s="67">
        <f>J35</f>
        <v>-14812</v>
      </c>
    </row>
    <row r="106" spans="1:11" s="55" customFormat="1" ht="13" x14ac:dyDescent="0.3">
      <c r="A106" s="49"/>
      <c r="B106" s="68" t="s">
        <v>98</v>
      </c>
      <c r="C106" s="3"/>
      <c r="D106" s="14"/>
      <c r="E106" s="15"/>
      <c r="G106" s="14"/>
      <c r="H106" s="15"/>
      <c r="J106" s="14"/>
      <c r="K106" s="15"/>
    </row>
    <row r="107" spans="1:11" s="55" customFormat="1" ht="13" x14ac:dyDescent="0.3">
      <c r="A107" s="49"/>
      <c r="B107" s="51" t="s">
        <v>50</v>
      </c>
      <c r="C107" s="3"/>
      <c r="D107" s="14"/>
      <c r="E107" s="69">
        <v>3145</v>
      </c>
      <c r="G107" s="14"/>
      <c r="H107" s="69">
        <v>2569</v>
      </c>
      <c r="J107" s="14"/>
      <c r="K107" s="69">
        <f>E107+H107</f>
        <v>5714</v>
      </c>
    </row>
    <row r="108" spans="1:11" s="55" customFormat="1" ht="13" x14ac:dyDescent="0.3">
      <c r="A108" s="49"/>
      <c r="B108" s="51" t="s">
        <v>51</v>
      </c>
      <c r="C108" s="3"/>
      <c r="D108" s="14"/>
      <c r="E108" s="20">
        <v>2281</v>
      </c>
      <c r="G108" s="14"/>
      <c r="H108" s="20">
        <f>2364-1</f>
        <v>2363</v>
      </c>
      <c r="J108" s="14"/>
      <c r="K108" s="20">
        <f t="shared" ref="K108:K109" si="7">E108+H108</f>
        <v>4644</v>
      </c>
    </row>
    <row r="109" spans="1:11" s="55" customFormat="1" ht="13" x14ac:dyDescent="0.3">
      <c r="A109" s="49"/>
      <c r="B109" s="51" t="s">
        <v>52</v>
      </c>
      <c r="C109" s="3"/>
      <c r="D109" s="14"/>
      <c r="E109" s="20">
        <v>95</v>
      </c>
      <c r="G109" s="14"/>
      <c r="H109" s="20">
        <v>43</v>
      </c>
      <c r="J109" s="14"/>
      <c r="K109" s="20">
        <f t="shared" si="7"/>
        <v>138</v>
      </c>
    </row>
    <row r="110" spans="1:11" s="55" customFormat="1" ht="13" x14ac:dyDescent="0.3">
      <c r="A110" s="49"/>
      <c r="B110" s="51" t="s">
        <v>53</v>
      </c>
      <c r="C110" s="3"/>
      <c r="D110" s="14"/>
      <c r="E110" s="69"/>
      <c r="G110" s="14"/>
      <c r="H110" s="69"/>
      <c r="J110" s="14"/>
      <c r="K110" s="69"/>
    </row>
    <row r="111" spans="1:11" s="55" customFormat="1" ht="13" x14ac:dyDescent="0.3">
      <c r="A111" s="49"/>
      <c r="B111" s="70" t="s">
        <v>54</v>
      </c>
      <c r="C111" s="3"/>
      <c r="D111" s="14"/>
      <c r="E111" s="69">
        <v>11823</v>
      </c>
      <c r="G111" s="14"/>
      <c r="H111" s="69">
        <f>-4984+1</f>
        <v>-4983</v>
      </c>
      <c r="J111" s="14"/>
      <c r="K111" s="69">
        <f t="shared" ref="K111:K117" si="8">E111+H111</f>
        <v>6840</v>
      </c>
    </row>
    <row r="112" spans="1:11" s="55" customFormat="1" ht="13" x14ac:dyDescent="0.3">
      <c r="A112" s="49"/>
      <c r="B112" s="70" t="s">
        <v>55</v>
      </c>
      <c r="C112" s="3"/>
      <c r="D112" s="14"/>
      <c r="E112" s="69">
        <v>2925</v>
      </c>
      <c r="G112" s="14"/>
      <c r="H112" s="69">
        <v>1866</v>
      </c>
      <c r="J112" s="14"/>
      <c r="K112" s="69">
        <f t="shared" si="8"/>
        <v>4791</v>
      </c>
    </row>
    <row r="113" spans="1:11" s="55" customFormat="1" ht="13" x14ac:dyDescent="0.3">
      <c r="A113" s="49"/>
      <c r="B113" s="70" t="s">
        <v>56</v>
      </c>
      <c r="C113" s="3"/>
      <c r="D113" s="14"/>
      <c r="E113" s="69">
        <v>-1935</v>
      </c>
      <c r="G113" s="14"/>
      <c r="H113" s="69">
        <v>3632</v>
      </c>
      <c r="J113" s="14"/>
      <c r="K113" s="69">
        <f t="shared" si="8"/>
        <v>1697</v>
      </c>
    </row>
    <row r="114" spans="1:11" s="55" customFormat="1" ht="13" x14ac:dyDescent="0.3">
      <c r="A114" s="49"/>
      <c r="B114" s="70" t="s">
        <v>57</v>
      </c>
      <c r="C114" s="3"/>
      <c r="D114" s="14"/>
      <c r="E114" s="69">
        <v>-6349</v>
      </c>
      <c r="G114" s="14"/>
      <c r="H114" s="69">
        <f>3674-1</f>
        <v>3673</v>
      </c>
      <c r="J114" s="14"/>
      <c r="K114" s="69">
        <f t="shared" si="8"/>
        <v>-2676</v>
      </c>
    </row>
    <row r="115" spans="1:11" s="55" customFormat="1" ht="13" x14ac:dyDescent="0.3">
      <c r="A115" s="49"/>
      <c r="B115" s="70" t="s">
        <v>58</v>
      </c>
      <c r="C115" s="3"/>
      <c r="D115" s="14"/>
      <c r="E115" s="69">
        <v>-1614</v>
      </c>
      <c r="G115" s="14"/>
      <c r="H115" s="69">
        <v>-8700</v>
      </c>
      <c r="J115" s="14"/>
      <c r="K115" s="69">
        <f t="shared" si="8"/>
        <v>-10314</v>
      </c>
    </row>
    <row r="116" spans="1:11" s="55" customFormat="1" ht="13" x14ac:dyDescent="0.3">
      <c r="A116" s="49"/>
      <c r="B116" s="70" t="s">
        <v>59</v>
      </c>
      <c r="C116" s="3"/>
      <c r="D116" s="14"/>
      <c r="E116" s="69">
        <v>719</v>
      </c>
      <c r="G116" s="14"/>
      <c r="H116" s="69">
        <v>2504</v>
      </c>
      <c r="J116" s="14"/>
      <c r="K116" s="69">
        <f t="shared" si="8"/>
        <v>3223</v>
      </c>
    </row>
    <row r="117" spans="1:11" s="55" customFormat="1" ht="13" x14ac:dyDescent="0.3">
      <c r="A117" s="49"/>
      <c r="B117" s="70" t="s">
        <v>60</v>
      </c>
      <c r="C117" s="3"/>
      <c r="D117" s="14"/>
      <c r="E117" s="69">
        <v>-1696</v>
      </c>
      <c r="G117" s="14"/>
      <c r="H117" s="69">
        <f>-801+1</f>
        <v>-800</v>
      </c>
      <c r="J117" s="14"/>
      <c r="K117" s="69">
        <f t="shared" si="8"/>
        <v>-2496</v>
      </c>
    </row>
    <row r="118" spans="1:11" s="55" customFormat="1" ht="13" x14ac:dyDescent="0.3">
      <c r="A118" s="50" t="s">
        <v>97</v>
      </c>
      <c r="B118" s="2"/>
      <c r="C118" s="3"/>
      <c r="D118" s="71"/>
      <c r="E118" s="72">
        <f>SUM(E105:E117)</f>
        <v>-373</v>
      </c>
      <c r="G118" s="71"/>
      <c r="H118" s="72">
        <f>SUM(H105:H117)</f>
        <v>-2878</v>
      </c>
      <c r="J118" s="71"/>
      <c r="K118" s="72">
        <f>SUM(K105:K117)</f>
        <v>-3251</v>
      </c>
    </row>
    <row r="119" spans="1:11" s="55" customFormat="1" ht="13" x14ac:dyDescent="0.3">
      <c r="A119" s="50"/>
      <c r="B119" s="2"/>
      <c r="C119" s="3"/>
      <c r="D119" s="73"/>
      <c r="E119" s="74"/>
      <c r="G119" s="73"/>
      <c r="H119" s="74"/>
      <c r="J119" s="73"/>
      <c r="K119" s="74"/>
    </row>
    <row r="120" spans="1:11" s="55" customFormat="1" ht="13" x14ac:dyDescent="0.3">
      <c r="A120" s="49" t="s">
        <v>61</v>
      </c>
      <c r="B120" s="2"/>
      <c r="C120" s="3"/>
      <c r="D120" s="73"/>
      <c r="E120" s="74"/>
      <c r="G120" s="73"/>
      <c r="H120" s="74"/>
      <c r="J120" s="73"/>
      <c r="K120" s="74"/>
    </row>
    <row r="121" spans="1:11" s="55" customFormat="1" ht="13" x14ac:dyDescent="0.3">
      <c r="A121" s="51" t="s">
        <v>62</v>
      </c>
      <c r="B121" s="2"/>
      <c r="C121" s="3"/>
      <c r="D121" s="75"/>
      <c r="E121" s="26">
        <v>-5039</v>
      </c>
      <c r="G121" s="75"/>
      <c r="H121" s="26">
        <v>-4499</v>
      </c>
      <c r="J121" s="75"/>
      <c r="K121" s="26">
        <f>E121+H121</f>
        <v>-9538</v>
      </c>
    </row>
    <row r="122" spans="1:11" s="55" customFormat="1" ht="13" x14ac:dyDescent="0.3">
      <c r="A122" s="50" t="s">
        <v>96</v>
      </c>
      <c r="B122" s="2"/>
      <c r="C122" s="3"/>
      <c r="D122" s="77"/>
      <c r="E122" s="78">
        <f>SUM(E121:E121)</f>
        <v>-5039</v>
      </c>
      <c r="G122" s="77"/>
      <c r="H122" s="78">
        <f>SUM(H121:H121)</f>
        <v>-4499</v>
      </c>
      <c r="J122" s="77"/>
      <c r="K122" s="78">
        <f>SUM(K121:K121)</f>
        <v>-9538</v>
      </c>
    </row>
    <row r="123" spans="1:11" s="55" customFormat="1" ht="13" x14ac:dyDescent="0.3">
      <c r="A123" s="50"/>
      <c r="B123" s="2"/>
      <c r="C123" s="3"/>
      <c r="D123" s="73"/>
      <c r="E123" s="74"/>
      <c r="G123" s="73"/>
      <c r="H123" s="74"/>
      <c r="J123" s="73"/>
      <c r="K123" s="74"/>
    </row>
    <row r="124" spans="1:11" s="55" customFormat="1" ht="13" x14ac:dyDescent="0.3">
      <c r="A124" s="49" t="s">
        <v>63</v>
      </c>
      <c r="B124" s="2"/>
      <c r="C124" s="3"/>
      <c r="D124" s="73"/>
      <c r="E124" s="74"/>
      <c r="G124" s="73"/>
      <c r="H124" s="74"/>
      <c r="J124" s="73"/>
      <c r="K124" s="74"/>
    </row>
    <row r="125" spans="1:11" s="55" customFormat="1" ht="13" x14ac:dyDescent="0.3">
      <c r="A125" s="51" t="s">
        <v>64</v>
      </c>
      <c r="B125" s="2"/>
      <c r="C125" s="3"/>
      <c r="D125" s="73"/>
      <c r="E125" s="69">
        <v>290</v>
      </c>
      <c r="G125" s="73"/>
      <c r="H125" s="69">
        <v>36</v>
      </c>
      <c r="J125" s="73"/>
      <c r="K125" s="69">
        <f t="shared" ref="K125:K130" si="9">E125+H125</f>
        <v>326</v>
      </c>
    </row>
    <row r="126" spans="1:11" s="55" customFormat="1" ht="13" x14ac:dyDescent="0.3">
      <c r="A126" s="51" t="s">
        <v>100</v>
      </c>
      <c r="B126" s="2"/>
      <c r="C126" s="3"/>
      <c r="D126" s="73"/>
      <c r="E126" s="69">
        <v>0</v>
      </c>
      <c r="G126" s="73"/>
      <c r="H126" s="69">
        <v>4157</v>
      </c>
      <c r="J126" s="73"/>
      <c r="K126" s="69">
        <f t="shared" si="9"/>
        <v>4157</v>
      </c>
    </row>
    <row r="127" spans="1:11" s="55" customFormat="1" ht="13" x14ac:dyDescent="0.3">
      <c r="A127" s="51" t="s">
        <v>65</v>
      </c>
      <c r="B127" s="2"/>
      <c r="C127" s="3"/>
      <c r="D127" s="73"/>
      <c r="E127" s="69">
        <v>-27</v>
      </c>
      <c r="G127" s="73"/>
      <c r="H127" s="69">
        <f>-130+1</f>
        <v>-129</v>
      </c>
      <c r="J127" s="73"/>
      <c r="K127" s="69">
        <f t="shared" si="9"/>
        <v>-156</v>
      </c>
    </row>
    <row r="128" spans="1:11" s="55" customFormat="1" ht="13" x14ac:dyDescent="0.3">
      <c r="A128" s="51" t="s">
        <v>93</v>
      </c>
      <c r="B128" s="2"/>
      <c r="C128" s="3"/>
      <c r="D128" s="73"/>
      <c r="E128" s="69">
        <v>-653</v>
      </c>
      <c r="G128" s="73"/>
      <c r="H128" s="69">
        <v>-614</v>
      </c>
      <c r="J128" s="73"/>
      <c r="K128" s="69">
        <f t="shared" si="9"/>
        <v>-1267</v>
      </c>
    </row>
    <row r="129" spans="1:14" s="55" customFormat="1" ht="12.75" customHeight="1" x14ac:dyDescent="0.3">
      <c r="A129" s="51" t="s">
        <v>66</v>
      </c>
      <c r="B129" s="2"/>
      <c r="C129" s="3"/>
      <c r="D129" s="73"/>
      <c r="E129" s="26">
        <v>30000</v>
      </c>
      <c r="G129" s="73"/>
      <c r="H129" s="26">
        <v>59000</v>
      </c>
      <c r="J129" s="73"/>
      <c r="K129" s="26">
        <f t="shared" si="9"/>
        <v>89000</v>
      </c>
    </row>
    <row r="130" spans="1:14" s="55" customFormat="1" ht="12.75" customHeight="1" x14ac:dyDescent="0.3">
      <c r="A130" s="51" t="s">
        <v>67</v>
      </c>
      <c r="B130" s="2"/>
      <c r="C130" s="3"/>
      <c r="D130" s="73"/>
      <c r="E130" s="26">
        <v>-30000</v>
      </c>
      <c r="G130" s="73"/>
      <c r="H130" s="26">
        <v>-64000</v>
      </c>
      <c r="J130" s="73"/>
      <c r="K130" s="26">
        <f t="shared" si="9"/>
        <v>-94000</v>
      </c>
    </row>
    <row r="131" spans="1:14" s="55" customFormat="1" ht="13" x14ac:dyDescent="0.3">
      <c r="A131" s="50" t="s">
        <v>95</v>
      </c>
      <c r="B131" s="2"/>
      <c r="C131" s="3"/>
      <c r="D131" s="77"/>
      <c r="E131" s="78">
        <f>SUM(E125:E130)</f>
        <v>-390</v>
      </c>
      <c r="G131" s="77"/>
      <c r="H131" s="78">
        <f>SUM(H125:H130)</f>
        <v>-1550</v>
      </c>
      <c r="J131" s="77"/>
      <c r="K131" s="78">
        <f>SUM(K125:K130)</f>
        <v>-1940</v>
      </c>
    </row>
    <row r="132" spans="1:14" s="55" customFormat="1" ht="13" x14ac:dyDescent="0.3">
      <c r="A132" s="50"/>
      <c r="B132" s="2"/>
      <c r="C132" s="3"/>
      <c r="D132" s="77"/>
      <c r="E132" s="79"/>
      <c r="G132" s="77"/>
      <c r="H132" s="79"/>
      <c r="J132" s="77"/>
      <c r="K132" s="79"/>
    </row>
    <row r="133" spans="1:14" s="55" customFormat="1" ht="13" x14ac:dyDescent="0.3">
      <c r="A133" s="50" t="s">
        <v>78</v>
      </c>
      <c r="B133" s="2"/>
      <c r="C133" s="3"/>
      <c r="D133" s="73"/>
      <c r="E133" s="69">
        <v>223</v>
      </c>
      <c r="G133" s="73"/>
      <c r="H133" s="69">
        <f>-197-1</f>
        <v>-198</v>
      </c>
      <c r="J133" s="73"/>
      <c r="K133" s="69">
        <f>E133+H133</f>
        <v>25</v>
      </c>
    </row>
    <row r="134" spans="1:14" s="55" customFormat="1" ht="13" x14ac:dyDescent="0.3">
      <c r="A134" s="50"/>
      <c r="B134" s="2"/>
      <c r="C134" s="3"/>
      <c r="D134" s="73"/>
      <c r="E134" s="76"/>
      <c r="G134" s="73"/>
      <c r="H134" s="76"/>
      <c r="J134" s="73"/>
      <c r="K134" s="76"/>
    </row>
    <row r="135" spans="1:14" s="55" customFormat="1" ht="13" x14ac:dyDescent="0.3">
      <c r="A135" s="50" t="s">
        <v>94</v>
      </c>
      <c r="B135" s="2"/>
      <c r="C135" s="3"/>
      <c r="D135" s="80"/>
      <c r="E135" s="79">
        <f>+E118+E122+E131+E133</f>
        <v>-5579</v>
      </c>
      <c r="G135" s="80"/>
      <c r="H135" s="79">
        <f>+H118+H122+H131+H133</f>
        <v>-9125</v>
      </c>
      <c r="J135" s="80"/>
      <c r="K135" s="79">
        <f>+K118+K122+K131+K133</f>
        <v>-14704</v>
      </c>
    </row>
    <row r="136" spans="1:14" x14ac:dyDescent="0.35">
      <c r="A136" s="50" t="s">
        <v>79</v>
      </c>
      <c r="B136" s="2"/>
      <c r="D136" s="73"/>
      <c r="E136" s="81">
        <v>50274</v>
      </c>
      <c r="F136" s="55"/>
      <c r="G136" s="73"/>
      <c r="H136" s="81">
        <f>E61+E62</f>
        <v>44695</v>
      </c>
      <c r="I136" s="55"/>
      <c r="J136" s="73"/>
      <c r="K136" s="81">
        <v>50274</v>
      </c>
      <c r="L136" s="55"/>
      <c r="M136" s="55"/>
      <c r="N136" s="55"/>
    </row>
    <row r="137" spans="1:14" ht="15" thickBot="1" x14ac:dyDescent="0.4">
      <c r="A137" s="50" t="s">
        <v>80</v>
      </c>
      <c r="B137" s="2"/>
      <c r="D137" s="82"/>
      <c r="E137" s="57">
        <f>SUM(E135:E136)</f>
        <v>44695</v>
      </c>
      <c r="F137" s="55"/>
      <c r="G137" s="82"/>
      <c r="H137" s="57">
        <f>SUM(H135:H136)</f>
        <v>35570</v>
      </c>
      <c r="I137" s="55"/>
      <c r="J137" s="82"/>
      <c r="K137" s="57">
        <f>SUM(K135:K136)</f>
        <v>35570</v>
      </c>
      <c r="L137" s="55"/>
    </row>
    <row r="138" spans="1:14" ht="15.5" thickTop="1" thickBot="1" x14ac:dyDescent="0.4">
      <c r="A138" s="2"/>
      <c r="B138" s="2"/>
      <c r="D138" s="64"/>
      <c r="E138" s="83"/>
      <c r="F138" s="55"/>
      <c r="G138" s="64"/>
      <c r="H138" s="83"/>
      <c r="I138" s="55"/>
      <c r="J138" s="64"/>
      <c r="K138" s="83"/>
      <c r="L138" s="55"/>
    </row>
    <row r="139" spans="1:14" x14ac:dyDescent="0.35">
      <c r="D139" s="85"/>
      <c r="E139" s="85"/>
      <c r="G139" s="85"/>
      <c r="H139" s="85"/>
      <c r="J139" s="85"/>
      <c r="K139" s="85"/>
    </row>
    <row r="140" spans="1:14" x14ac:dyDescent="0.35">
      <c r="E140" s="6"/>
      <c r="H140" s="6"/>
      <c r="K140" s="6"/>
    </row>
    <row r="141" spans="1:14" x14ac:dyDescent="0.35">
      <c r="B141" s="2"/>
    </row>
  </sheetData>
  <mergeCells count="11">
    <mergeCell ref="J3:K3"/>
    <mergeCell ref="J102:K102"/>
    <mergeCell ref="J103:K103"/>
    <mergeCell ref="D103:E103"/>
    <mergeCell ref="D102:E102"/>
    <mergeCell ref="D57:E57"/>
    <mergeCell ref="D3:E3"/>
    <mergeCell ref="G3:H3"/>
    <mergeCell ref="G57:H57"/>
    <mergeCell ref="G102:H102"/>
    <mergeCell ref="G103:H103"/>
  </mergeCells>
  <pageMargins left="0.7" right="0.31" top="0.5" bottom="0.25" header="0.05" footer="0"/>
  <pageSetup scale="6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 Historical FS</vt:lpstr>
      <vt:lpstr>'2019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Tom Dinges</cp:lastModifiedBy>
  <cp:lastPrinted>2019-07-23T17:55:42Z</cp:lastPrinted>
  <dcterms:created xsi:type="dcterms:W3CDTF">2018-02-13T02:23:57Z</dcterms:created>
  <dcterms:modified xsi:type="dcterms:W3CDTF">2019-07-23T18:22:52Z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