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ivate\compliance\SEC Reporting\Fiscal 2018\18Q4\18Q4 Earnings Release\"/>
    </mc:Choice>
  </mc:AlternateContent>
  <xr:revisionPtr revIDLastSave="0" documentId="13_ncr:1_{C95CA77B-CED1-47CC-9D07-028B11FC59B2}" xr6:coauthVersionLast="40" xr6:coauthVersionMax="40" xr10:uidLastSave="{00000000-0000-0000-0000-000000000000}"/>
  <bookViews>
    <workbookView xWindow="-120" yWindow="-120" windowWidth="29040" windowHeight="17640" xr2:uid="{00000000-000D-0000-FFFF-FFFF00000000}"/>
  </bookViews>
  <sheets>
    <sheet name="2018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'2018 Historical FS'!$A$1:$R$54,'2018 Historical FS'!$A$57:$O$98,'2018 Historical FS'!$A$100:$R$142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37" i="1" l="1"/>
  <c r="Q134" i="1"/>
  <c r="Q133" i="1"/>
  <c r="Q132" i="1"/>
  <c r="Q131" i="1"/>
  <c r="Q130" i="1"/>
  <c r="Q129" i="1"/>
  <c r="Q125" i="1"/>
  <c r="Q124" i="1"/>
  <c r="Q120" i="1"/>
  <c r="Q119" i="1"/>
  <c r="Q118" i="1"/>
  <c r="Q117" i="1"/>
  <c r="Q116" i="1"/>
  <c r="Q115" i="1"/>
  <c r="Q114" i="1"/>
  <c r="Q112" i="1"/>
  <c r="Q111" i="1"/>
  <c r="Q110" i="1"/>
  <c r="Q109" i="1"/>
  <c r="Q14" i="1"/>
  <c r="P35" i="1"/>
  <c r="P32" i="1"/>
  <c r="P31" i="1"/>
  <c r="P26" i="1"/>
  <c r="P25" i="1"/>
  <c r="P24" i="1"/>
  <c r="P23" i="1"/>
  <c r="P22" i="1"/>
  <c r="P15" i="1"/>
  <c r="P14" i="1"/>
  <c r="P10" i="1"/>
  <c r="P9" i="1"/>
  <c r="Q48" i="1"/>
  <c r="Q47" i="1"/>
  <c r="Q46" i="1"/>
  <c r="Q45" i="1"/>
  <c r="Q44" i="1"/>
  <c r="Q43" i="1"/>
  <c r="Q42" i="1"/>
  <c r="Q41" i="1"/>
  <c r="Q49" i="1" s="1"/>
  <c r="N14" i="1"/>
  <c r="N46" i="1"/>
  <c r="N49" i="1" s="1"/>
  <c r="K49" i="1"/>
  <c r="H49" i="1"/>
  <c r="E49" i="1"/>
  <c r="N140" i="1"/>
  <c r="N135" i="1"/>
  <c r="N126" i="1"/>
  <c r="M105" i="1"/>
  <c r="N94" i="1"/>
  <c r="N83" i="1"/>
  <c r="N70" i="1"/>
  <c r="N75" i="1" s="1"/>
  <c r="N47" i="1"/>
  <c r="N35" i="1"/>
  <c r="M33" i="1"/>
  <c r="N32" i="1"/>
  <c r="N33" i="1" s="1"/>
  <c r="N31" i="1"/>
  <c r="M27" i="1"/>
  <c r="N24" i="1"/>
  <c r="N23" i="1"/>
  <c r="N22" i="1"/>
  <c r="M16" i="1"/>
  <c r="N15" i="1"/>
  <c r="M11" i="1"/>
  <c r="N10" i="1"/>
  <c r="N9" i="1"/>
  <c r="N6" i="1"/>
  <c r="M61" i="1" s="1"/>
  <c r="N5" i="1"/>
  <c r="N27" i="1" l="1"/>
  <c r="M18" i="1"/>
  <c r="M20" i="1" s="1"/>
  <c r="N16" i="1"/>
  <c r="N18" i="1" s="1"/>
  <c r="N29" i="1" s="1"/>
  <c r="N37" i="1" s="1"/>
  <c r="N51" i="1" s="1"/>
  <c r="N11" i="1"/>
  <c r="N96" i="1"/>
  <c r="M29" i="1"/>
  <c r="M37" i="1" s="1"/>
  <c r="N107" i="1" s="1"/>
  <c r="N121" i="1" s="1"/>
  <c r="N139" i="1" s="1"/>
  <c r="N141" i="1" s="1"/>
  <c r="K131" i="1"/>
  <c r="K130" i="1"/>
  <c r="K120" i="1"/>
  <c r="K119" i="1"/>
  <c r="K111" i="1"/>
  <c r="K110" i="1"/>
  <c r="N20" i="1" l="1"/>
  <c r="K135" i="1"/>
  <c r="H135" i="1"/>
  <c r="E135" i="1"/>
  <c r="K126" i="1" l="1"/>
  <c r="J105" i="1"/>
  <c r="K94" i="1"/>
  <c r="K83" i="1"/>
  <c r="K70" i="1"/>
  <c r="K75" i="1" s="1"/>
  <c r="K47" i="1"/>
  <c r="K46" i="1"/>
  <c r="K35" i="1"/>
  <c r="J33" i="1"/>
  <c r="K32" i="1"/>
  <c r="K31" i="1"/>
  <c r="J27" i="1"/>
  <c r="K24" i="1"/>
  <c r="K23" i="1"/>
  <c r="K22" i="1"/>
  <c r="J16" i="1"/>
  <c r="K15" i="1"/>
  <c r="K14" i="1"/>
  <c r="J11" i="1"/>
  <c r="K10" i="1"/>
  <c r="K9" i="1"/>
  <c r="K6" i="1"/>
  <c r="J61" i="1" s="1"/>
  <c r="K5" i="1"/>
  <c r="K33" i="1" l="1"/>
  <c r="J18" i="1"/>
  <c r="J20" i="1" s="1"/>
  <c r="K11" i="1"/>
  <c r="Q135" i="1"/>
  <c r="K16" i="1"/>
  <c r="K27" i="1"/>
  <c r="K96" i="1"/>
  <c r="J29" i="1"/>
  <c r="J37" i="1" s="1"/>
  <c r="K107" i="1" s="1"/>
  <c r="K121" i="1" s="1"/>
  <c r="K139" i="1" s="1"/>
  <c r="Q140" i="1"/>
  <c r="K18" i="1" l="1"/>
  <c r="K20" i="1" s="1"/>
  <c r="Q15" i="1"/>
  <c r="Q31" i="1"/>
  <c r="E26" i="1"/>
  <c r="H47" i="1"/>
  <c r="H46" i="1"/>
  <c r="E47" i="1"/>
  <c r="E46" i="1"/>
  <c r="P16" i="1"/>
  <c r="P11" i="1"/>
  <c r="Q9" i="1"/>
  <c r="Q126" i="1"/>
  <c r="P105" i="1"/>
  <c r="Q35" i="1"/>
  <c r="Q32" i="1"/>
  <c r="Q24" i="1"/>
  <c r="Q22" i="1"/>
  <c r="Q6" i="1"/>
  <c r="Q5" i="1"/>
  <c r="K29" i="1" l="1"/>
  <c r="K37" i="1" s="1"/>
  <c r="K51" i="1" s="1"/>
  <c r="Q26" i="1"/>
  <c r="Q16" i="1"/>
  <c r="P33" i="1"/>
  <c r="P27" i="1"/>
  <c r="Q33" i="1"/>
  <c r="Q10" i="1"/>
  <c r="Q11" i="1" s="1"/>
  <c r="Q18" i="1" s="1"/>
  <c r="Q23" i="1"/>
  <c r="P18" i="1"/>
  <c r="P20" i="1" s="1"/>
  <c r="Q27" i="1" l="1"/>
  <c r="P29" i="1"/>
  <c r="P37" i="1" s="1"/>
  <c r="Q107" i="1" s="1"/>
  <c r="Q121" i="1" s="1"/>
  <c r="Q139" i="1" s="1"/>
  <c r="Q29" i="1"/>
  <c r="Q37" i="1" s="1"/>
  <c r="Q51" i="1" s="1"/>
  <c r="Q20" i="1"/>
  <c r="H126" i="1" l="1"/>
  <c r="G105" i="1"/>
  <c r="H94" i="1"/>
  <c r="H83" i="1"/>
  <c r="H70" i="1"/>
  <c r="H75" i="1" s="1"/>
  <c r="H35" i="1"/>
  <c r="G33" i="1"/>
  <c r="H32" i="1"/>
  <c r="H31" i="1"/>
  <c r="G27" i="1"/>
  <c r="H24" i="1"/>
  <c r="H23" i="1"/>
  <c r="H22" i="1"/>
  <c r="G16" i="1"/>
  <c r="H15" i="1"/>
  <c r="H14" i="1"/>
  <c r="G11" i="1"/>
  <c r="H10" i="1"/>
  <c r="H9" i="1"/>
  <c r="H6" i="1"/>
  <c r="G61" i="1" s="1"/>
  <c r="H5" i="1"/>
  <c r="H11" i="1" l="1"/>
  <c r="G18" i="1"/>
  <c r="G20" i="1" s="1"/>
  <c r="H16" i="1"/>
  <c r="H18" i="1" s="1"/>
  <c r="H20" i="1" s="1"/>
  <c r="H33" i="1"/>
  <c r="H96" i="1"/>
  <c r="H27" i="1"/>
  <c r="G29" i="1"/>
  <c r="G37" i="1" s="1"/>
  <c r="H107" i="1" s="1"/>
  <c r="H121" i="1" s="1"/>
  <c r="H139" i="1" s="1"/>
  <c r="H29" i="1" l="1"/>
  <c r="H37" i="1" s="1"/>
  <c r="H51" i="1" s="1"/>
  <c r="E14" i="1" l="1"/>
  <c r="E126" i="1" l="1"/>
  <c r="D105" i="1"/>
  <c r="E94" i="1"/>
  <c r="E83" i="1"/>
  <c r="E70" i="1"/>
  <c r="E75" i="1" s="1"/>
  <c r="E35" i="1"/>
  <c r="D33" i="1"/>
  <c r="E32" i="1"/>
  <c r="E31" i="1"/>
  <c r="D27" i="1"/>
  <c r="E24" i="1"/>
  <c r="E23" i="1"/>
  <c r="E22" i="1"/>
  <c r="D16" i="1"/>
  <c r="E15" i="1"/>
  <c r="D11" i="1"/>
  <c r="E10" i="1"/>
  <c r="E9" i="1"/>
  <c r="E6" i="1"/>
  <c r="D61" i="1" s="1"/>
  <c r="E5" i="1"/>
  <c r="E33" i="1" l="1"/>
  <c r="D18" i="1"/>
  <c r="D29" i="1" s="1"/>
  <c r="D37" i="1" s="1"/>
  <c r="E107" i="1" s="1"/>
  <c r="E96" i="1"/>
  <c r="E11" i="1"/>
  <c r="E16" i="1"/>
  <c r="D20" i="1"/>
  <c r="E18" i="1" l="1"/>
  <c r="E20" i="1" s="1"/>
  <c r="E121" i="1"/>
  <c r="E139" i="1" s="1"/>
  <c r="E141" i="1" s="1"/>
  <c r="H140" i="1" s="1"/>
  <c r="H141" i="1" s="1"/>
  <c r="E27" i="1"/>
  <c r="E29" i="1" s="1"/>
  <c r="E37" i="1" s="1"/>
  <c r="E51" i="1" s="1"/>
  <c r="Q141" i="1" l="1"/>
  <c r="K140" i="1"/>
  <c r="K141" i="1" s="1"/>
</calcChain>
</file>

<file path=xl/sharedStrings.xml><?xml version="1.0" encoding="utf-8"?>
<sst xmlns="http://schemas.openxmlformats.org/spreadsheetml/2006/main" count="128" uniqueCount="106">
  <si>
    <t>Calix, Inc.</t>
  </si>
  <si>
    <t>Historical Financial Statements</t>
  </si>
  <si>
    <t>($ in thousands)</t>
  </si>
  <si>
    <t>GAAP</t>
  </si>
  <si>
    <t>Non-GAAP</t>
  </si>
  <si>
    <t>Qtr Ending</t>
  </si>
  <si>
    <t>Revenue:</t>
  </si>
  <si>
    <t>Services</t>
  </si>
  <si>
    <t>Total revenue</t>
  </si>
  <si>
    <t>Cost of revenue:</t>
  </si>
  <si>
    <r>
      <t xml:space="preserve">Services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</si>
  <si>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</si>
  <si>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</si>
  <si>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</si>
  <si>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t>Total operating expenses</t>
  </si>
  <si>
    <t>Interest income (expense), net</t>
  </si>
  <si>
    <t>Other income (expense), net</t>
  </si>
  <si>
    <t>Total interest and other income (expense), net</t>
  </si>
  <si>
    <t>Provision for income taxes</t>
  </si>
  <si>
    <t>Non-GAAP bridge to GAAP</t>
  </si>
  <si>
    <t>(2) Cost of revenue - services (stock-based compensation)</t>
  </si>
  <si>
    <t>Total non-GAAP expenses</t>
  </si>
  <si>
    <t>GAAP net loss</t>
  </si>
  <si>
    <t>Calix's non-GAAP measures are not in accordance with, or an alternative for, GAAP and may be different from non-GAAP measures used by other companies.</t>
  </si>
  <si>
    <t>In addition, the above non-GAAP Consolidated Statements of Operations are not based on a comprehensive set of accounting rules or principles.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</si>
  <si>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</si>
  <si>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</si>
  <si>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</si>
  <si>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</si>
  <si>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</si>
  <si>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</si>
  <si>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</si>
  <si>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</si>
  <si>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</si>
  <si>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</si>
  <si>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</si>
  <si>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</si>
  <si>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</si>
  <si>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</si>
  <si>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</si>
  <si>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</si>
  <si>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Line of credit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</si>
  <si>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</si>
  <si>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</si>
  <si>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</si>
  <si>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</si>
  <si>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</si>
  <si>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</si>
  <si>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</si>
  <si>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Treasury stock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</si>
  <si>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</si>
  <si>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</si>
  <si>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</si>
  <si>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</si>
  <si>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</si>
  <si>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Loss on retirement of property and equipment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</si>
  <si>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</si>
  <si>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</si>
  <si>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</si>
  <si>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</si>
  <si>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</si>
  <si>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</si>
  <si>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</si>
  <si>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</si>
  <si>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Investing activities</t>
  </si>
  <si>
    <t>Purchases of property and equipment</t>
  </si>
  <si>
    <t>Financing activities</t>
  </si>
  <si>
    <t>Proceeds from exercise of stock options</t>
  </si>
  <si>
    <t>Taxes paid for awards vested under equity incentive plans</t>
  </si>
  <si>
    <t>Proceeds from line of credit</t>
  </si>
  <si>
    <t>Repayment of line of credit</t>
  </si>
  <si>
    <t>GAAP and Non-GAAP Statements of Operations 2018</t>
  </si>
  <si>
    <t>Gain on sale of product line</t>
  </si>
  <si>
    <t>(3) Research and development (stock-based compensation)</t>
  </si>
  <si>
    <t>(4) Sales and marketing (stock-based compensation)</t>
  </si>
  <si>
    <t>(5) General and administrative (stock-based compensation)</t>
  </si>
  <si>
    <t>Systems</t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</si>
  <si>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</si>
  <si>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Sales and marketing </t>
    </r>
    <r>
      <rPr>
        <vertAlign val="superscript"/>
        <sz val="10"/>
        <rFont val="Calibri"/>
        <family val="2"/>
      </rPr>
      <t>(4)</t>
    </r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</si>
  <si>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</si>
  <si>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r>
      <t xml:space="preserve">Gain on sale of product line </t>
    </r>
    <r>
      <rPr>
        <vertAlign val="superscript"/>
        <sz val="10"/>
        <rFont val="Calibri"/>
        <family val="2"/>
      </rPr>
      <t>(7)</t>
    </r>
  </si>
  <si>
    <t>Condensed Consolidated Balance Sheets 2018</t>
  </si>
  <si>
    <t>Condensed Consolidated Statements of Cash Flows 2018</t>
  </si>
  <si>
    <t>Proceeds from sale of product line</t>
  </si>
  <si>
    <t>Accumulated other comprehensive income</t>
  </si>
  <si>
    <t>Proceeds from employee stock purchase plans</t>
  </si>
  <si>
    <t>Ytd Ending</t>
  </si>
  <si>
    <t>(6) Operating expense (restructuring charges)</t>
  </si>
  <si>
    <t>(7) Gain on sale of product line</t>
  </si>
  <si>
    <t>YTD Ending</t>
  </si>
  <si>
    <t>Net income (loss)</t>
  </si>
  <si>
    <t>Net cash provided by (used in) operating activities</t>
  </si>
  <si>
    <t>Adjustments to reconcile net loss to net cash provided by (used in) operating activities:</t>
  </si>
  <si>
    <t>Net cash provided by (used in) investing activities</t>
  </si>
  <si>
    <t>Income (loss) from operations</t>
  </si>
  <si>
    <r>
      <t xml:space="preserve">Restructuring charges (benefit) </t>
    </r>
    <r>
      <rPr>
        <vertAlign val="superscript"/>
        <sz val="10"/>
        <rFont val="Calibri"/>
        <family val="2"/>
      </rPr>
      <t>(6)</t>
    </r>
  </si>
  <si>
    <t>Payments to originate or amend the line of credit</t>
  </si>
  <si>
    <t>(1) Cost of revenue -systems (stock-based compensation)</t>
  </si>
  <si>
    <t>Net cash provided by (used in) financing activities</t>
  </si>
  <si>
    <t>Restricted cash</t>
  </si>
  <si>
    <t>(8) U.S. tariff and tariff-related costs</t>
  </si>
  <si>
    <r>
      <t xml:space="preserve">Systems </t>
    </r>
    <r>
      <rPr>
        <vertAlign val="superscript"/>
        <sz val="10"/>
        <rFont val="Calibri"/>
        <family val="2"/>
      </rPr>
      <t>(1)  (8)</t>
    </r>
  </si>
  <si>
    <t>Effect of exchange rate changes on cash, cash equivalents and restricted cash</t>
  </si>
  <si>
    <t>Net increase (decrease) in cash, cash equivalents and restricted cash</t>
  </si>
  <si>
    <t>Cash, cash equivalents and restricted cash at beginning of period</t>
  </si>
  <si>
    <t>Cash, cash equivalents and restricted cash at end of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</si>
</sst>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2" applyFont="1" applyFill="1"/>
    <xf numFmtId="0" fontId="3" fillId="0" borderId="0" xfId="2" applyFont="1" applyFill="1"/>
    <xf numFmtId="0" fontId="4" fillId="0" borderId="0" xfId="3"/>
    <xf numFmtId="0" fontId="5" fillId="0" borderId="0" xfId="2" applyFont="1" applyFill="1"/>
    <xf numFmtId="0" fontId="4" fillId="0" borderId="0" xfId="3" applyFill="1"/>
    <xf numFmtId="0" fontId="6" fillId="0" borderId="0" xfId="2" applyFont="1" applyFill="1"/>
    <xf numFmtId="0" fontId="8" fillId="0" borderId="0" xfId="2" quotePrefix="1" applyFont="1" applyFill="1" applyBorder="1"/>
    <xf numFmtId="0" fontId="9" fillId="0" borderId="2" xfId="2" applyFont="1" applyFill="1" applyBorder="1" applyAlignment="1">
      <alignment horizontal="center"/>
    </xf>
    <xf numFmtId="0" fontId="9" fillId="0" borderId="3" xfId="2" applyFont="1" applyFill="1" applyBorder="1" applyAlignment="1">
      <alignment horizontal="center"/>
    </xf>
    <xf numFmtId="16" fontId="9" fillId="0" borderId="4" xfId="2" applyNumberFormat="1" applyFont="1" applyFill="1" applyBorder="1" applyAlignment="1">
      <alignment horizontal="center"/>
    </xf>
    <xf numFmtId="16" fontId="9" fillId="0" borderId="5" xfId="2" applyNumberFormat="1" applyFont="1" applyFill="1" applyBorder="1" applyAlignment="1">
      <alignment horizontal="center"/>
    </xf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0" fontId="5" fillId="0" borderId="4" xfId="2" applyFont="1" applyFill="1" applyBorder="1"/>
    <xf numFmtId="0" fontId="5" fillId="0" borderId="5" xfId="2" applyFont="1" applyFill="1" applyBorder="1"/>
    <xf numFmtId="0" fontId="3" fillId="0" borderId="0" xfId="2" applyFont="1" applyFill="1" applyBorder="1"/>
    <xf numFmtId="164" fontId="3" fillId="0" borderId="4" xfId="4" applyNumberFormat="1" applyFont="1" applyFill="1" applyBorder="1"/>
    <xf numFmtId="164" fontId="3" fillId="0" borderId="5" xfId="4" applyNumberFormat="1" applyFont="1" applyFill="1" applyBorder="1"/>
    <xf numFmtId="165" fontId="5" fillId="0" borderId="4" xfId="5" applyNumberFormat="1" applyFont="1" applyFill="1" applyBorder="1"/>
    <xf numFmtId="165" fontId="5" fillId="0" borderId="5" xfId="5" applyNumberFormat="1" applyFont="1" applyFill="1" applyBorder="1"/>
    <xf numFmtId="165" fontId="5" fillId="0" borderId="8" xfId="5" applyNumberFormat="1" applyFont="1" applyFill="1" applyBorder="1"/>
    <xf numFmtId="165" fontId="5" fillId="0" borderId="9" xfId="5" applyNumberFormat="1" applyFont="1" applyFill="1" applyBorder="1"/>
    <xf numFmtId="0" fontId="9" fillId="0" borderId="4" xfId="2" applyFont="1" applyFill="1" applyBorder="1"/>
    <xf numFmtId="166" fontId="5" fillId="0" borderId="4" xfId="6" applyNumberFormat="1" applyFont="1" applyFill="1" applyBorder="1"/>
    <xf numFmtId="166" fontId="5" fillId="0" borderId="5" xfId="6" applyNumberFormat="1" applyFont="1" applyFill="1" applyBorder="1"/>
    <xf numFmtId="165" fontId="5" fillId="0" borderId="5" xfId="2" applyNumberFormat="1" applyFont="1" applyFill="1" applyBorder="1"/>
    <xf numFmtId="165" fontId="5" fillId="0" borderId="9" xfId="2" applyNumberFormat="1" applyFont="1" applyFill="1" applyBorder="1"/>
    <xf numFmtId="165" fontId="5" fillId="0" borderId="6" xfId="5" applyNumberFormat="1" applyFont="1" applyFill="1" applyBorder="1"/>
    <xf numFmtId="165" fontId="5" fillId="0" borderId="7" xfId="5" applyNumberFormat="1" applyFont="1" applyFill="1" applyBorder="1"/>
    <xf numFmtId="164" fontId="5" fillId="0" borderId="10" xfId="4" applyNumberFormat="1" applyFont="1" applyFill="1" applyBorder="1"/>
    <xf numFmtId="164" fontId="5" fillId="0" borderId="11" xfId="4" applyNumberFormat="1" applyFont="1" applyFill="1" applyBorder="1"/>
    <xf numFmtId="0" fontId="11" fillId="0" borderId="0" xfId="2" applyFont="1" applyFill="1" applyBorder="1"/>
    <xf numFmtId="165" fontId="3" fillId="0" borderId="4" xfId="5" applyNumberFormat="1" applyFont="1" applyFill="1" applyBorder="1"/>
    <xf numFmtId="43" fontId="6" fillId="0" borderId="0" xfId="1" applyFont="1" applyFill="1"/>
    <xf numFmtId="165" fontId="3" fillId="0" borderId="5" xfId="5" applyNumberFormat="1" applyFont="1" applyFill="1" applyBorder="1"/>
    <xf numFmtId="164" fontId="3" fillId="0" borderId="9" xfId="4" applyNumberFormat="1" applyFont="1" applyFill="1" applyBorder="1"/>
    <xf numFmtId="165" fontId="5" fillId="0" borderId="12" xfId="5" applyNumberFormat="1" applyFont="1" applyFill="1" applyBorder="1"/>
    <xf numFmtId="164" fontId="5" fillId="0" borderId="13" xfId="4" applyNumberFormat="1" applyFont="1" applyFill="1" applyBorder="1"/>
    <xf numFmtId="0" fontId="5" fillId="0" borderId="0" xfId="2" applyFont="1" applyFill="1" applyBorder="1"/>
    <xf numFmtId="43" fontId="5" fillId="0" borderId="0" xfId="7" applyFont="1" applyFill="1" applyBorder="1"/>
    <xf numFmtId="0" fontId="12" fillId="0" borderId="0" xfId="2" applyFont="1" applyFill="1" applyAlignment="1">
      <alignment vertical="top"/>
    </xf>
    <xf numFmtId="0" fontId="3" fillId="0" borderId="0" xfId="2" applyFont="1" applyFill="1" applyAlignment="1">
      <alignment vertical="top"/>
    </xf>
    <xf numFmtId="0" fontId="6" fillId="0" borderId="0" xfId="2" applyFont="1" applyFill="1" applyAlignment="1">
      <alignment horizontal="left" vertical="top"/>
    </xf>
    <xf numFmtId="0" fontId="1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left" vertical="top"/>
    </xf>
    <xf numFmtId="0" fontId="4" fillId="0" borderId="0" xfId="3" applyAlignment="1">
      <alignment horizontal="left" vertical="top"/>
    </xf>
    <xf numFmtId="0" fontId="5" fillId="0" borderId="0" xfId="2" applyFont="1" applyFill="1" applyBorder="1" applyAlignment="1">
      <alignment horizontal="left" vertical="top"/>
    </xf>
    <xf numFmtId="0" fontId="5" fillId="0" borderId="0" xfId="2" applyFont="1" applyFill="1" applyAlignment="1">
      <alignment horizontal="left" vertical="top"/>
    </xf>
    <xf numFmtId="0" fontId="2" fillId="0" borderId="0" xfId="2" applyFont="1" applyFill="1" applyAlignment="1"/>
    <xf numFmtId="0" fontId="3" fillId="0" borderId="0" xfId="2" applyFont="1" applyFill="1" applyAlignment="1"/>
    <xf numFmtId="0" fontId="3" fillId="0" borderId="0" xfId="2" applyFont="1" applyFill="1" applyAlignment="1">
      <alignment horizontal="left" indent="1"/>
    </xf>
    <xf numFmtId="43" fontId="3" fillId="0" borderId="4" xfId="4" applyNumberFormat="1" applyFont="1" applyFill="1" applyBorder="1" applyAlignment="1"/>
    <xf numFmtId="164" fontId="5" fillId="0" borderId="5" xfId="4" applyNumberFormat="1" applyFont="1" applyFill="1" applyBorder="1"/>
    <xf numFmtId="165" fontId="5" fillId="0" borderId="5" xfId="7" applyNumberFormat="1" applyFont="1" applyFill="1" applyBorder="1"/>
    <xf numFmtId="0" fontId="13" fillId="0" borderId="0" xfId="3" applyFont="1"/>
    <xf numFmtId="43" fontId="3" fillId="0" borderId="4" xfId="5" applyNumberFormat="1" applyFont="1" applyFill="1" applyBorder="1" applyAlignment="1"/>
    <xf numFmtId="164" fontId="3" fillId="0" borderId="14" xfId="4" applyNumberFormat="1" applyFont="1" applyFill="1" applyBorder="1" applyAlignment="1"/>
    <xf numFmtId="43" fontId="3" fillId="0" borderId="4" xfId="2" applyNumberFormat="1" applyFont="1" applyFill="1" applyBorder="1" applyAlignment="1">
      <alignment vertical="center"/>
    </xf>
    <xf numFmtId="165" fontId="3" fillId="0" borderId="5" xfId="5" applyNumberFormat="1" applyFont="1" applyFill="1" applyBorder="1" applyAlignment="1"/>
    <xf numFmtId="43" fontId="3" fillId="0" borderId="4" xfId="2" applyNumberFormat="1" applyFont="1" applyFill="1" applyBorder="1"/>
    <xf numFmtId="43" fontId="3" fillId="0" borderId="4" xfId="2" applyNumberFormat="1" applyFont="1" applyFill="1" applyBorder="1" applyAlignment="1"/>
    <xf numFmtId="165" fontId="3" fillId="0" borderId="15" xfId="5" applyNumberFormat="1" applyFont="1" applyFill="1" applyBorder="1" applyAlignment="1"/>
    <xf numFmtId="0" fontId="5" fillId="0" borderId="7" xfId="2" applyFont="1" applyFill="1" applyBorder="1"/>
    <xf numFmtId="0" fontId="5" fillId="0" borderId="12" xfId="2" applyFont="1" applyFill="1" applyBorder="1"/>
    <xf numFmtId="0" fontId="5" fillId="0" borderId="13" xfId="2" applyFont="1" applyFill="1" applyBorder="1"/>
    <xf numFmtId="43" fontId="5" fillId="0" borderId="0" xfId="7" applyFont="1" applyFill="1"/>
    <xf numFmtId="42" fontId="5" fillId="0" borderId="5" xfId="2" applyNumberFormat="1" applyFont="1" applyFill="1" applyBorder="1"/>
    <xf numFmtId="0" fontId="3" fillId="0" borderId="0" xfId="2" applyFont="1" applyFill="1" applyAlignment="1">
      <alignment wrapText="1"/>
    </xf>
    <xf numFmtId="41" fontId="5" fillId="0" borderId="5" xfId="2" applyNumberFormat="1" applyFont="1" applyFill="1" applyBorder="1"/>
    <xf numFmtId="0" fontId="13" fillId="0" borderId="0" xfId="3" applyFont="1" applyFill="1"/>
    <xf numFmtId="0" fontId="3" fillId="0" borderId="0" xfId="2" applyFont="1" applyFill="1" applyAlignment="1">
      <alignment horizontal="left" indent="2"/>
    </xf>
    <xf numFmtId="43" fontId="3" fillId="0" borderId="4" xfId="8" applyNumberFormat="1" applyFont="1" applyFill="1" applyBorder="1" applyAlignment="1"/>
    <xf numFmtId="165" fontId="3" fillId="0" borderId="9" xfId="7" applyNumberFormat="1" applyFont="1" applyFill="1" applyBorder="1" applyAlignment="1"/>
    <xf numFmtId="43" fontId="3" fillId="0" borderId="4" xfId="8" applyNumberFormat="1" applyFont="1" applyFill="1" applyBorder="1" applyAlignment="1" applyProtection="1"/>
    <xf numFmtId="43" fontId="3" fillId="0" borderId="5" xfId="8" applyNumberFormat="1" applyFont="1" applyFill="1" applyBorder="1" applyAlignment="1" applyProtection="1"/>
    <xf numFmtId="167" fontId="3" fillId="0" borderId="4" xfId="8" applyNumberFormat="1" applyFont="1" applyFill="1" applyBorder="1" applyAlignment="1" applyProtection="1"/>
    <xf numFmtId="165" fontId="3" fillId="0" borderId="5" xfId="8" applyNumberFormat="1" applyFont="1" applyFill="1" applyBorder="1" applyAlignment="1" applyProtection="1"/>
    <xf numFmtId="168" fontId="3" fillId="0" borderId="4" xfId="8" applyNumberFormat="1" applyFont="1" applyFill="1" applyBorder="1" applyAlignment="1"/>
    <xf numFmtId="165" fontId="3" fillId="0" borderId="9" xfId="8" applyNumberFormat="1" applyFont="1" applyFill="1" applyBorder="1" applyAlignment="1"/>
    <xf numFmtId="165" fontId="3" fillId="0" borderId="5" xfId="8" applyNumberFormat="1" applyFont="1" applyFill="1" applyBorder="1" applyAlignment="1"/>
    <xf numFmtId="43" fontId="3" fillId="0" borderId="4" xfId="9" applyNumberFormat="1" applyFont="1" applyFill="1" applyBorder="1" applyAlignment="1"/>
    <xf numFmtId="165" fontId="3" fillId="0" borderId="7" xfId="8" applyNumberFormat="1" applyFont="1" applyFill="1" applyBorder="1" applyAlignment="1"/>
    <xf numFmtId="43" fontId="3" fillId="0" borderId="4" xfId="10" applyNumberFormat="1" applyFont="1" applyFill="1" applyBorder="1" applyAlignment="1"/>
    <xf numFmtId="1" fontId="5" fillId="0" borderId="13" xfId="2" applyNumberFormat="1" applyFont="1" applyFill="1" applyBorder="1"/>
    <xf numFmtId="0" fontId="14" fillId="0" borderId="0" xfId="2" applyFont="1" applyFill="1"/>
    <xf numFmtId="165" fontId="3" fillId="0" borderId="0" xfId="8" applyNumberFormat="1" applyFont="1" applyFill="1" applyBorder="1" applyAlignment="1"/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165" fontId="5" fillId="0" borderId="0" xfId="2" applyNumberFormat="1" applyFont="1" applyFill="1"/>
    <xf numFmtId="14" fontId="9" fillId="0" borderId="2" xfId="2" applyNumberFormat="1" applyFont="1" applyFill="1" applyBorder="1" applyAlignment="1">
      <alignment horizontal="center"/>
    </xf>
    <xf numFmtId="14" fontId="9" fillId="0" borderId="3" xfId="2" applyNumberFormat="1" applyFont="1" applyFill="1" applyBorder="1" applyAlignment="1">
      <alignment horizontal="center"/>
    </xf>
    <xf numFmtId="16" fontId="9" fillId="0" borderId="16" xfId="2" applyNumberFormat="1" applyFont="1" applyFill="1" applyBorder="1" applyAlignment="1">
      <alignment horizontal="center"/>
    </xf>
    <xf numFmtId="16" fontId="9" fillId="0" borderId="17" xfId="2" applyNumberFormat="1" applyFont="1" applyFill="1" applyBorder="1" applyAlignment="1">
      <alignment horizontal="center"/>
    </xf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14" fontId="7" fillId="0" borderId="1" xfId="2" quotePrefix="1" applyNumberFormat="1" applyFont="1" applyFill="1" applyBorder="1" applyAlignment="1">
      <alignment horizontal="center"/>
    </xf>
  </cellXfs>
  <cellStyles count="11">
    <cellStyle name="Comma" xfId="1" builtinId="3"/>
    <cellStyle name="Comma 2" xfId="7" xr:uid="{00000000-0005-0000-0000-000001000000}"/>
    <cellStyle name="Comma 3" xfId="8" xr:uid="{00000000-0005-0000-0000-000002000000}"/>
    <cellStyle name="Comma 4 2 3 3" xfId="5" xr:uid="{00000000-0005-0000-0000-000003000000}"/>
    <cellStyle name="Currency 2 2 2 2" xfId="9" xr:uid="{00000000-0005-0000-0000-000004000000}"/>
    <cellStyle name="Currency 3" xfId="10" xr:uid="{00000000-0005-0000-0000-000005000000}"/>
    <cellStyle name="Currency 4 3 4" xfId="4" xr:uid="{00000000-0005-0000-0000-000006000000}"/>
    <cellStyle name="Normal" xfId="0" builtinId="0"/>
    <cellStyle name="Normal 2" xfId="3" xr:uid="{00000000-0005-0000-0000-000008000000}"/>
    <cellStyle name="Normal 4 3 2 2" xfId="2" xr:uid="{00000000-0005-0000-0000-000009000000}"/>
    <cellStyle name="Percent 2 2 2 2 3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/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/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/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/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/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/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/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/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/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/>
          <cell r="B262" t="e">
            <v>#N/A</v>
          </cell>
          <cell r="C262" t="e">
            <v>#N/A</v>
          </cell>
          <cell r="D262" t="e">
            <v>#N/A</v>
          </cell>
          <cell r="E262"/>
          <cell r="F262" t="e">
            <v>#N/A</v>
          </cell>
          <cell r="G262" t="e">
            <v>#N/A</v>
          </cell>
          <cell r="H262" t="e">
            <v>#N/A</v>
          </cell>
          <cell r="I262"/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/>
          <cell r="E529">
            <v>253</v>
          </cell>
          <cell r="F529" t="e">
            <v>#N/A</v>
          </cell>
          <cell r="G529"/>
          <cell r="I529">
            <v>253</v>
          </cell>
          <cell r="J529" t="e">
            <v>#N/A</v>
          </cell>
          <cell r="K529"/>
        </row>
        <row r="530">
          <cell r="A530">
            <v>254</v>
          </cell>
          <cell r="B530" t="e">
            <v>#N/A</v>
          </cell>
          <cell r="C530"/>
          <cell r="E530">
            <v>254</v>
          </cell>
          <cell r="F530" t="e">
            <v>#N/A</v>
          </cell>
          <cell r="G530"/>
          <cell r="I530">
            <v>254</v>
          </cell>
          <cell r="J530" t="e">
            <v>#N/A</v>
          </cell>
          <cell r="K530"/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5"/>
  <sheetViews>
    <sheetView showGridLines="0" tabSelected="1" zoomScaleNormal="100" zoomScaleSheetLayoutView="80" workbookViewId="0">
      <pane xSplit="2" ySplit="6" topLeftCell="C83" activePane="bottomRight" state="frozen"/>
      <selection activeCell="G9" sqref="G9"/>
      <selection pane="topRight" activeCell="G9" sqref="G9"/>
      <selection pane="bottomLeft" activeCell="G9" sqref="G9"/>
      <selection pane="bottomRight" activeCell="E122" sqref="E122"/>
    </sheetView>
  </sheetViews>
  <sheetFormatPr defaultColWidth="9.140625" defaultRowHeight="15" x14ac:dyDescent="0.25"/>
  <cols>
    <col min="1" max="1" width="2.5703125" style="85" customWidth="1"/>
    <col min="2" max="2" width="64.140625" style="85" customWidth="1"/>
    <col min="3" max="3" width="2" style="3" customWidth="1"/>
    <col min="4" max="4" width="11.5703125" style="6" customWidth="1"/>
    <col min="5" max="5" width="11.5703125" style="5" customWidth="1"/>
    <col min="6" max="6" width="2" style="6" customWidth="1"/>
    <col min="7" max="7" width="11.5703125" style="6" customWidth="1"/>
    <col min="8" max="8" width="11.5703125" style="5" customWidth="1"/>
    <col min="9" max="9" width="2" style="6" customWidth="1"/>
    <col min="10" max="10" width="11.5703125" style="6" customWidth="1"/>
    <col min="11" max="11" width="11.5703125" style="5" customWidth="1"/>
    <col min="12" max="12" width="2" style="6" customWidth="1"/>
    <col min="13" max="13" width="11.5703125" style="6" customWidth="1"/>
    <col min="14" max="14" width="11.5703125" style="5" customWidth="1"/>
    <col min="15" max="15" width="2" style="6" customWidth="1"/>
    <col min="16" max="16" width="11.5703125" style="6" customWidth="1"/>
    <col min="17" max="17" width="11.5703125" style="5" customWidth="1"/>
    <col min="18" max="18" width="2" style="6" customWidth="1"/>
    <col min="19" max="16384" width="9.140625" style="6"/>
  </cols>
  <sheetData>
    <row r="1" spans="1:17" x14ac:dyDescent="0.25">
      <c r="A1" s="1" t="s">
        <v>0</v>
      </c>
      <c r="B1" s="2"/>
      <c r="D1" s="4"/>
      <c r="G1" s="4"/>
      <c r="J1" s="4"/>
      <c r="M1" s="4"/>
      <c r="P1" s="4"/>
    </row>
    <row r="2" spans="1:17" x14ac:dyDescent="0.25">
      <c r="A2" s="1" t="s">
        <v>1</v>
      </c>
      <c r="B2" s="2"/>
      <c r="D2" s="4"/>
      <c r="G2" s="4"/>
      <c r="J2" s="4"/>
      <c r="M2" s="4"/>
      <c r="P2" s="4"/>
    </row>
    <row r="3" spans="1:17" ht="15.75" thickBot="1" x14ac:dyDescent="0.3">
      <c r="A3" s="1" t="s">
        <v>71</v>
      </c>
      <c r="B3" s="2"/>
      <c r="D3" s="100"/>
      <c r="E3" s="100"/>
      <c r="G3" s="100"/>
      <c r="H3" s="100"/>
      <c r="J3" s="100"/>
      <c r="K3" s="100"/>
      <c r="M3" s="100"/>
      <c r="N3" s="100"/>
      <c r="P3" s="100"/>
      <c r="Q3" s="100"/>
    </row>
    <row r="4" spans="1:17" x14ac:dyDescent="0.25">
      <c r="A4" s="7" t="s">
        <v>2</v>
      </c>
      <c r="B4" s="2"/>
      <c r="D4" s="8" t="s">
        <v>3</v>
      </c>
      <c r="E4" s="9" t="s">
        <v>4</v>
      </c>
      <c r="G4" s="8" t="s">
        <v>3</v>
      </c>
      <c r="H4" s="9" t="s">
        <v>4</v>
      </c>
      <c r="J4" s="8" t="s">
        <v>3</v>
      </c>
      <c r="K4" s="9" t="s">
        <v>4</v>
      </c>
      <c r="M4" s="8" t="s">
        <v>3</v>
      </c>
      <c r="N4" s="9" t="s">
        <v>4</v>
      </c>
      <c r="P4" s="8" t="s">
        <v>3</v>
      </c>
      <c r="Q4" s="9" t="s">
        <v>4</v>
      </c>
    </row>
    <row r="5" spans="1:17" x14ac:dyDescent="0.25">
      <c r="A5" s="2"/>
      <c r="B5" s="2"/>
      <c r="D5" s="10" t="s">
        <v>5</v>
      </c>
      <c r="E5" s="11" t="str">
        <f>D5</f>
        <v>Qtr Ending</v>
      </c>
      <c r="G5" s="10" t="s">
        <v>5</v>
      </c>
      <c r="H5" s="11" t="str">
        <f>G5</f>
        <v>Qtr Ending</v>
      </c>
      <c r="J5" s="10" t="s">
        <v>5</v>
      </c>
      <c r="K5" s="11" t="str">
        <f>J5</f>
        <v>Qtr Ending</v>
      </c>
      <c r="M5" s="10" t="s">
        <v>5</v>
      </c>
      <c r="N5" s="11" t="str">
        <f>M5</f>
        <v>Qtr Ending</v>
      </c>
      <c r="P5" s="10" t="s">
        <v>89</v>
      </c>
      <c r="Q5" s="11" t="str">
        <f>P5</f>
        <v>YTD Ending</v>
      </c>
    </row>
    <row r="6" spans="1:17" x14ac:dyDescent="0.25">
      <c r="A6" s="2"/>
      <c r="B6" s="2"/>
      <c r="D6" s="12">
        <v>43190</v>
      </c>
      <c r="E6" s="13">
        <f>D6</f>
        <v>43190</v>
      </c>
      <c r="G6" s="87">
        <v>43281</v>
      </c>
      <c r="H6" s="88">
        <f>G6</f>
        <v>43281</v>
      </c>
      <c r="J6" s="89">
        <v>43372</v>
      </c>
      <c r="K6" s="90">
        <f>J6</f>
        <v>43372</v>
      </c>
      <c r="M6" s="91">
        <v>43465</v>
      </c>
      <c r="N6" s="92">
        <f>M6</f>
        <v>43465</v>
      </c>
      <c r="P6" s="87">
        <v>43465</v>
      </c>
      <c r="Q6" s="88">
        <f>P6</f>
        <v>43465</v>
      </c>
    </row>
    <row r="7" spans="1:17" x14ac:dyDescent="0.25">
      <c r="A7" s="2"/>
      <c r="B7" s="2"/>
      <c r="D7" s="14"/>
      <c r="E7" s="15"/>
      <c r="G7" s="14"/>
      <c r="H7" s="15"/>
      <c r="J7" s="14"/>
      <c r="K7" s="15"/>
      <c r="M7" s="14"/>
      <c r="N7" s="15"/>
      <c r="P7" s="14"/>
      <c r="Q7" s="15"/>
    </row>
    <row r="8" spans="1:17" x14ac:dyDescent="0.25">
      <c r="A8" s="16" t="s">
        <v>6</v>
      </c>
      <c r="B8" s="2"/>
      <c r="D8" s="14"/>
      <c r="E8" s="15"/>
      <c r="G8" s="14"/>
      <c r="H8" s="15"/>
      <c r="J8" s="14"/>
      <c r="K8" s="15"/>
      <c r="M8" s="14"/>
      <c r="N8" s="15"/>
      <c r="P8" s="14"/>
      <c r="Q8" s="15"/>
    </row>
    <row r="9" spans="1:17" x14ac:dyDescent="0.25">
      <c r="A9" s="2"/>
      <c r="B9" s="2" t="s">
        <v>76</v>
      </c>
      <c r="D9" s="17">
        <v>93291</v>
      </c>
      <c r="E9" s="18">
        <f>D9</f>
        <v>93291</v>
      </c>
      <c r="G9" s="17">
        <v>102563</v>
      </c>
      <c r="H9" s="18">
        <f>G9</f>
        <v>102563</v>
      </c>
      <c r="J9" s="17">
        <v>104992</v>
      </c>
      <c r="K9" s="18">
        <f>J9</f>
        <v>104992</v>
      </c>
      <c r="M9" s="17">
        <v>105077</v>
      </c>
      <c r="N9" s="18">
        <f>M9</f>
        <v>105077</v>
      </c>
      <c r="P9" s="17">
        <f>D9+G9+J9+M9</f>
        <v>405923</v>
      </c>
      <c r="Q9" s="18">
        <f>P9</f>
        <v>405923</v>
      </c>
    </row>
    <row r="10" spans="1:17" x14ac:dyDescent="0.25">
      <c r="A10" s="2"/>
      <c r="B10" s="2" t="s">
        <v>7</v>
      </c>
      <c r="D10" s="19">
        <v>6112</v>
      </c>
      <c r="E10" s="20">
        <f>D10</f>
        <v>6112</v>
      </c>
      <c r="G10" s="19">
        <v>9139</v>
      </c>
      <c r="H10" s="20">
        <f>G10</f>
        <v>9139</v>
      </c>
      <c r="J10" s="19">
        <v>9707</v>
      </c>
      <c r="K10" s="20">
        <f>J10</f>
        <v>9707</v>
      </c>
      <c r="M10" s="19">
        <v>10439</v>
      </c>
      <c r="N10" s="20">
        <f>M10</f>
        <v>10439</v>
      </c>
      <c r="P10" s="19">
        <f>D10+G10+J10+M10</f>
        <v>35397</v>
      </c>
      <c r="Q10" s="20">
        <f>P10</f>
        <v>35397</v>
      </c>
    </row>
    <row r="11" spans="1:17" x14ac:dyDescent="0.25">
      <c r="A11" s="16" t="s">
        <v>8</v>
      </c>
      <c r="B11" s="16"/>
      <c r="D11" s="21">
        <f>SUM(D9:D10)</f>
        <v>99403</v>
      </c>
      <c r="E11" s="22">
        <f>SUM(E9:E10)</f>
        <v>99403</v>
      </c>
      <c r="G11" s="21">
        <f>SUM(G9:G10)</f>
        <v>111702</v>
      </c>
      <c r="H11" s="22">
        <f>SUM(H9:H10)</f>
        <v>111702</v>
      </c>
      <c r="J11" s="21">
        <f>SUM(J9:J10)</f>
        <v>114699</v>
      </c>
      <c r="K11" s="22">
        <f>SUM(K9:K10)</f>
        <v>114699</v>
      </c>
      <c r="M11" s="21">
        <f>SUM(M9:M10)</f>
        <v>115516</v>
      </c>
      <c r="N11" s="22">
        <f>SUM(N9:N10)</f>
        <v>115516</v>
      </c>
      <c r="P11" s="21">
        <f>SUM(P9:P10)</f>
        <v>441320</v>
      </c>
      <c r="Q11" s="22">
        <f>SUM(Q9:Q10)</f>
        <v>441320</v>
      </c>
    </row>
    <row r="12" spans="1:17" x14ac:dyDescent="0.25">
      <c r="A12" s="16"/>
      <c r="B12" s="16"/>
      <c r="D12" s="14"/>
      <c r="E12" s="15"/>
      <c r="G12" s="14"/>
      <c r="H12" s="15"/>
      <c r="J12" s="14"/>
      <c r="K12" s="15"/>
      <c r="M12" s="14"/>
      <c r="N12" s="15"/>
      <c r="P12" s="14"/>
      <c r="Q12" s="15"/>
    </row>
    <row r="13" spans="1:17" x14ac:dyDescent="0.25">
      <c r="A13" s="16" t="s">
        <v>9</v>
      </c>
      <c r="B13" s="16"/>
      <c r="D13" s="14"/>
      <c r="E13" s="15"/>
      <c r="G13" s="14"/>
      <c r="H13" s="15"/>
      <c r="J13" s="14"/>
      <c r="K13" s="15"/>
      <c r="M13" s="14"/>
      <c r="N13" s="15"/>
      <c r="P13" s="14"/>
      <c r="Q13" s="15"/>
    </row>
    <row r="14" spans="1:17" ht="15.75" x14ac:dyDescent="0.25">
      <c r="A14" s="2"/>
      <c r="B14" s="16" t="s">
        <v>101</v>
      </c>
      <c r="D14" s="19">
        <v>51633</v>
      </c>
      <c r="E14" s="20">
        <f>D14-E41</f>
        <v>51521</v>
      </c>
      <c r="G14" s="19">
        <v>54363</v>
      </c>
      <c r="H14" s="20">
        <f>G14-H41</f>
        <v>54222</v>
      </c>
      <c r="J14" s="19">
        <v>54354</v>
      </c>
      <c r="K14" s="20">
        <f>J14-K41</f>
        <v>54231</v>
      </c>
      <c r="M14" s="19">
        <v>56179</v>
      </c>
      <c r="N14" s="20">
        <f>M14-N41-N48</f>
        <v>52476</v>
      </c>
      <c r="P14" s="19">
        <f>D14+G14+J14+M14</f>
        <v>216529</v>
      </c>
      <c r="Q14" s="20">
        <f>P14-Q41-Q48</f>
        <v>212450</v>
      </c>
    </row>
    <row r="15" spans="1:17" ht="15.75" x14ac:dyDescent="0.25">
      <c r="A15" s="2"/>
      <c r="B15" s="16" t="s">
        <v>10</v>
      </c>
      <c r="D15" s="19">
        <v>5711</v>
      </c>
      <c r="E15" s="20">
        <f>D15-E42</f>
        <v>5634</v>
      </c>
      <c r="G15" s="19">
        <v>6473</v>
      </c>
      <c r="H15" s="20">
        <f>G15-H42</f>
        <v>6383</v>
      </c>
      <c r="J15" s="19">
        <v>7512</v>
      </c>
      <c r="K15" s="20">
        <f>J15-K42</f>
        <v>7423</v>
      </c>
      <c r="M15" s="19">
        <v>7713</v>
      </c>
      <c r="N15" s="20">
        <f>M15-N42</f>
        <v>7606</v>
      </c>
      <c r="P15" s="19">
        <f>D15+G15+J15+M15</f>
        <v>27409</v>
      </c>
      <c r="Q15" s="20">
        <f>P15-Q42</f>
        <v>27046</v>
      </c>
    </row>
    <row r="16" spans="1:17" x14ac:dyDescent="0.25">
      <c r="A16" s="16" t="s">
        <v>11</v>
      </c>
      <c r="B16" s="16"/>
      <c r="D16" s="21">
        <f>SUM(D14:D15)</f>
        <v>57344</v>
      </c>
      <c r="E16" s="22">
        <f>SUM(E14:E15)</f>
        <v>57155</v>
      </c>
      <c r="G16" s="21">
        <f>SUM(G14:G15)</f>
        <v>60836</v>
      </c>
      <c r="H16" s="22">
        <f>SUM(H14:H15)</f>
        <v>60605</v>
      </c>
      <c r="J16" s="21">
        <f>SUM(J14:J15)</f>
        <v>61866</v>
      </c>
      <c r="K16" s="22">
        <f>SUM(K14:K15)</f>
        <v>61654</v>
      </c>
      <c r="M16" s="21">
        <f>SUM(M14:M15)</f>
        <v>63892</v>
      </c>
      <c r="N16" s="22">
        <f>SUM(N14:N15)</f>
        <v>60082</v>
      </c>
      <c r="P16" s="21">
        <f>SUM(P14:P15)</f>
        <v>243938</v>
      </c>
      <c r="Q16" s="22">
        <f>SUM(Q14:Q15)</f>
        <v>239496</v>
      </c>
    </row>
    <row r="17" spans="1:17" x14ac:dyDescent="0.25">
      <c r="A17" s="16"/>
      <c r="B17" s="16"/>
      <c r="D17" s="19"/>
      <c r="E17" s="20"/>
      <c r="G17" s="19"/>
      <c r="H17" s="20"/>
      <c r="J17" s="19"/>
      <c r="K17" s="20"/>
      <c r="M17" s="19"/>
      <c r="N17" s="20"/>
      <c r="P17" s="19"/>
      <c r="Q17" s="20"/>
    </row>
    <row r="18" spans="1:17" x14ac:dyDescent="0.25">
      <c r="A18" s="16" t="s">
        <v>12</v>
      </c>
      <c r="B18" s="16"/>
      <c r="D18" s="19">
        <f>+D11-D16</f>
        <v>42059</v>
      </c>
      <c r="E18" s="20">
        <f>+E11-E16</f>
        <v>42248</v>
      </c>
      <c r="G18" s="19">
        <f>+G11-G16</f>
        <v>50866</v>
      </c>
      <c r="H18" s="20">
        <f>+H11-H16</f>
        <v>51097</v>
      </c>
      <c r="J18" s="19">
        <f>+J11-J16</f>
        <v>52833</v>
      </c>
      <c r="K18" s="20">
        <f>+K11-K16</f>
        <v>53045</v>
      </c>
      <c r="M18" s="19">
        <f>+M11-M16</f>
        <v>51624</v>
      </c>
      <c r="N18" s="20">
        <f>+N11-N16</f>
        <v>55434</v>
      </c>
      <c r="P18" s="19">
        <f>+P11-P16</f>
        <v>197382</v>
      </c>
      <c r="Q18" s="20">
        <f>+Q11-Q16</f>
        <v>201824</v>
      </c>
    </row>
    <row r="19" spans="1:17" x14ac:dyDescent="0.25">
      <c r="A19" s="16"/>
      <c r="B19" s="16"/>
      <c r="D19" s="23"/>
      <c r="E19" s="15"/>
      <c r="G19" s="23"/>
      <c r="H19" s="15"/>
      <c r="J19" s="23"/>
      <c r="K19" s="15"/>
      <c r="M19" s="23"/>
      <c r="N19" s="15"/>
      <c r="P19" s="23"/>
      <c r="Q19" s="15"/>
    </row>
    <row r="20" spans="1:17" x14ac:dyDescent="0.25">
      <c r="A20" s="16" t="s">
        <v>13</v>
      </c>
      <c r="B20" s="16"/>
      <c r="D20" s="24">
        <f>+D18/D11</f>
        <v>0.42311600253513476</v>
      </c>
      <c r="E20" s="25">
        <f>+E18/E11</f>
        <v>0.42501735360099796</v>
      </c>
      <c r="G20" s="24">
        <f>+G18/G11</f>
        <v>0.45537232994932947</v>
      </c>
      <c r="H20" s="25">
        <f>+H18/H11</f>
        <v>0.45744033231276071</v>
      </c>
      <c r="J20" s="24">
        <f>+J18/J11</f>
        <v>0.46062302199670441</v>
      </c>
      <c r="K20" s="25">
        <f>+K18/K11</f>
        <v>0.46247133802387119</v>
      </c>
      <c r="M20" s="24">
        <f>+M18/M11</f>
        <v>0.44689913085633159</v>
      </c>
      <c r="N20" s="25">
        <f>+N18/N11</f>
        <v>0.47988157484677446</v>
      </c>
      <c r="P20" s="24">
        <f>+P18/P11</f>
        <v>0.44725369346505939</v>
      </c>
      <c r="Q20" s="25">
        <f>+Q18/Q11</f>
        <v>0.45731895223420649</v>
      </c>
    </row>
    <row r="21" spans="1:17" x14ac:dyDescent="0.25">
      <c r="A21" s="16"/>
      <c r="B21" s="16"/>
      <c r="D21" s="14"/>
      <c r="E21" s="15"/>
      <c r="G21" s="14"/>
      <c r="H21" s="15"/>
      <c r="J21" s="14"/>
      <c r="K21" s="15"/>
      <c r="M21" s="14"/>
      <c r="N21" s="15"/>
      <c r="P21" s="14"/>
      <c r="Q21" s="15"/>
    </row>
    <row r="22" spans="1:17" ht="15.75" x14ac:dyDescent="0.25">
      <c r="A22" s="16" t="s">
        <v>77</v>
      </c>
      <c r="B22" s="16"/>
      <c r="D22" s="19">
        <v>25536</v>
      </c>
      <c r="E22" s="26">
        <f>D22-E43</f>
        <v>24553</v>
      </c>
      <c r="G22" s="19">
        <v>22101</v>
      </c>
      <c r="H22" s="26">
        <f>G22-H43</f>
        <v>21287</v>
      </c>
      <c r="J22" s="19">
        <v>21111</v>
      </c>
      <c r="K22" s="26">
        <f>J22-K43</f>
        <v>20311</v>
      </c>
      <c r="M22" s="19">
        <v>21215</v>
      </c>
      <c r="N22" s="26">
        <f>M22-N43</f>
        <v>17842</v>
      </c>
      <c r="P22" s="19">
        <f t="shared" ref="P22:P26" si="0">D22+G22+J22+M22</f>
        <v>89963</v>
      </c>
      <c r="Q22" s="26">
        <f>P22-Q43</f>
        <v>83993</v>
      </c>
    </row>
    <row r="23" spans="1:17" ht="15.75" x14ac:dyDescent="0.25">
      <c r="A23" s="16" t="s">
        <v>78</v>
      </c>
      <c r="B23" s="16"/>
      <c r="D23" s="19">
        <v>19901</v>
      </c>
      <c r="E23" s="26">
        <f>D23-E44</f>
        <v>19051</v>
      </c>
      <c r="G23" s="19">
        <v>20527</v>
      </c>
      <c r="H23" s="26">
        <f>G23-H44</f>
        <v>19742</v>
      </c>
      <c r="J23" s="19">
        <v>20722</v>
      </c>
      <c r="K23" s="26">
        <f>J23-K44</f>
        <v>19892</v>
      </c>
      <c r="M23" s="19">
        <v>25282</v>
      </c>
      <c r="N23" s="26">
        <f>M23-N44</f>
        <v>21960</v>
      </c>
      <c r="P23" s="19">
        <f t="shared" si="0"/>
        <v>86432</v>
      </c>
      <c r="Q23" s="26">
        <f>P23-Q44</f>
        <v>80645</v>
      </c>
    </row>
    <row r="24" spans="1:17" ht="15.75" x14ac:dyDescent="0.25">
      <c r="A24" s="16" t="s">
        <v>79</v>
      </c>
      <c r="B24" s="16"/>
      <c r="D24" s="19">
        <v>9095</v>
      </c>
      <c r="E24" s="26">
        <f>D24-E45</f>
        <v>8360</v>
      </c>
      <c r="G24" s="19">
        <v>10371</v>
      </c>
      <c r="H24" s="26">
        <f>G24-H45</f>
        <v>9657</v>
      </c>
      <c r="J24" s="19">
        <v>10481</v>
      </c>
      <c r="K24" s="26">
        <f>J24-K45</f>
        <v>9824</v>
      </c>
      <c r="M24" s="19">
        <v>10553</v>
      </c>
      <c r="N24" s="26">
        <f>M24-N45</f>
        <v>8189</v>
      </c>
      <c r="P24" s="19">
        <f t="shared" si="0"/>
        <v>40500</v>
      </c>
      <c r="Q24" s="26">
        <f>P24-Q45</f>
        <v>36030</v>
      </c>
    </row>
    <row r="25" spans="1:17" ht="15.75" x14ac:dyDescent="0.25">
      <c r="A25" s="16" t="s">
        <v>95</v>
      </c>
      <c r="B25" s="16"/>
      <c r="D25" s="19">
        <v>5340</v>
      </c>
      <c r="E25" s="26">
        <v>0</v>
      </c>
      <c r="G25" s="19">
        <v>793</v>
      </c>
      <c r="H25" s="26">
        <v>0</v>
      </c>
      <c r="J25" s="19">
        <v>-157</v>
      </c>
      <c r="K25" s="26">
        <v>0</v>
      </c>
      <c r="M25" s="19">
        <v>-271</v>
      </c>
      <c r="N25" s="26">
        <v>0</v>
      </c>
      <c r="P25" s="19">
        <f t="shared" si="0"/>
        <v>5705</v>
      </c>
      <c r="Q25" s="26">
        <v>0</v>
      </c>
    </row>
    <row r="26" spans="1:17" ht="15.75" x14ac:dyDescent="0.25">
      <c r="A26" s="16" t="s">
        <v>80</v>
      </c>
      <c r="B26" s="16"/>
      <c r="D26" s="19">
        <v>-6704</v>
      </c>
      <c r="E26" s="26">
        <f>D26-E47</f>
        <v>0</v>
      </c>
      <c r="G26" s="19">
        <v>0</v>
      </c>
      <c r="H26" s="26">
        <v>0</v>
      </c>
      <c r="J26" s="19">
        <v>0</v>
      </c>
      <c r="K26" s="26">
        <v>0</v>
      </c>
      <c r="M26" s="19">
        <v>0</v>
      </c>
      <c r="N26" s="26">
        <v>0</v>
      </c>
      <c r="P26" s="19">
        <f t="shared" si="0"/>
        <v>-6704</v>
      </c>
      <c r="Q26" s="26">
        <f>P26-Q47</f>
        <v>0</v>
      </c>
    </row>
    <row r="27" spans="1:17" x14ac:dyDescent="0.25">
      <c r="A27" s="2"/>
      <c r="B27" s="16" t="s">
        <v>14</v>
      </c>
      <c r="D27" s="21">
        <f>SUM(D22:D26)</f>
        <v>53168</v>
      </c>
      <c r="E27" s="27">
        <f>SUM(E22:E26)</f>
        <v>51964</v>
      </c>
      <c r="G27" s="21">
        <f>SUM(G22:G26)</f>
        <v>53792</v>
      </c>
      <c r="H27" s="27">
        <f>SUM(H22:H26)</f>
        <v>50686</v>
      </c>
      <c r="J27" s="21">
        <f>SUM(J22:J26)</f>
        <v>52157</v>
      </c>
      <c r="K27" s="27">
        <f>SUM(K22:K26)</f>
        <v>50027</v>
      </c>
      <c r="M27" s="21">
        <f>SUM(M22:M26)</f>
        <v>56779</v>
      </c>
      <c r="N27" s="27">
        <f>SUM(N22:N26)</f>
        <v>47991</v>
      </c>
      <c r="P27" s="21">
        <f>SUM(P22:P26)</f>
        <v>215896</v>
      </c>
      <c r="Q27" s="27">
        <f>SUM(Q22:Q26)</f>
        <v>200668</v>
      </c>
    </row>
    <row r="28" spans="1:17" x14ac:dyDescent="0.25">
      <c r="A28" s="16"/>
      <c r="B28" s="16"/>
      <c r="D28" s="19"/>
      <c r="E28" s="15"/>
      <c r="G28" s="19"/>
      <c r="H28" s="15"/>
      <c r="J28" s="19"/>
      <c r="K28" s="15"/>
      <c r="M28" s="19"/>
      <c r="N28" s="15"/>
      <c r="P28" s="19"/>
      <c r="Q28" s="15"/>
    </row>
    <row r="29" spans="1:17" x14ac:dyDescent="0.25">
      <c r="A29" s="16" t="s">
        <v>94</v>
      </c>
      <c r="B29" s="16"/>
      <c r="D29" s="19">
        <f>D18-D27</f>
        <v>-11109</v>
      </c>
      <c r="E29" s="20">
        <f>E18-E27</f>
        <v>-9716</v>
      </c>
      <c r="G29" s="19">
        <f>G18-G27</f>
        <v>-2926</v>
      </c>
      <c r="H29" s="20">
        <f>H18-H27</f>
        <v>411</v>
      </c>
      <c r="J29" s="19">
        <f>J18-J27</f>
        <v>676</v>
      </c>
      <c r="K29" s="20">
        <f>K18-K27</f>
        <v>3018</v>
      </c>
      <c r="M29" s="19">
        <f>M18-M27</f>
        <v>-5155</v>
      </c>
      <c r="N29" s="20">
        <f>N18-N27</f>
        <v>7443</v>
      </c>
      <c r="P29" s="19">
        <f>P18-P27</f>
        <v>-18514</v>
      </c>
      <c r="Q29" s="20">
        <f>Q18-Q27</f>
        <v>1156</v>
      </c>
    </row>
    <row r="30" spans="1:17" x14ac:dyDescent="0.25">
      <c r="A30" s="16"/>
      <c r="B30" s="16"/>
      <c r="D30" s="19"/>
      <c r="E30" s="15"/>
      <c r="G30" s="19"/>
      <c r="H30" s="15"/>
      <c r="J30" s="19"/>
      <c r="K30" s="15"/>
      <c r="M30" s="19"/>
      <c r="N30" s="15"/>
      <c r="P30" s="19"/>
      <c r="Q30" s="15"/>
    </row>
    <row r="31" spans="1:17" x14ac:dyDescent="0.25">
      <c r="A31" s="16" t="s">
        <v>15</v>
      </c>
      <c r="B31" s="16"/>
      <c r="D31" s="19">
        <v>-223</v>
      </c>
      <c r="E31" s="20">
        <f>D31</f>
        <v>-223</v>
      </c>
      <c r="G31" s="19">
        <v>-165</v>
      </c>
      <c r="H31" s="20">
        <f>G31</f>
        <v>-165</v>
      </c>
      <c r="J31" s="19">
        <v>-142</v>
      </c>
      <c r="K31" s="20">
        <f>J31</f>
        <v>-142</v>
      </c>
      <c r="M31" s="19">
        <v>-102</v>
      </c>
      <c r="N31" s="20">
        <f>M31</f>
        <v>-102</v>
      </c>
      <c r="P31" s="19">
        <f t="shared" ref="P31:P32" si="1">D31+G31+J31+M31</f>
        <v>-632</v>
      </c>
      <c r="Q31" s="20">
        <f>P31</f>
        <v>-632</v>
      </c>
    </row>
    <row r="32" spans="1:17" x14ac:dyDescent="0.25">
      <c r="A32" s="16" t="s">
        <v>16</v>
      </c>
      <c r="B32" s="16"/>
      <c r="D32" s="28">
        <v>-294</v>
      </c>
      <c r="E32" s="29">
        <f t="shared" ref="E32" si="2">D32</f>
        <v>-294</v>
      </c>
      <c r="G32" s="28">
        <v>456</v>
      </c>
      <c r="H32" s="29">
        <f t="shared" ref="H32" si="3">G32</f>
        <v>456</v>
      </c>
      <c r="J32" s="28">
        <v>360</v>
      </c>
      <c r="K32" s="29">
        <f t="shared" ref="K32" si="4">J32</f>
        <v>360</v>
      </c>
      <c r="M32" s="28">
        <v>-144</v>
      </c>
      <c r="N32" s="29">
        <f t="shared" ref="N32" si="5">M32</f>
        <v>-144</v>
      </c>
      <c r="P32" s="28">
        <f t="shared" si="1"/>
        <v>378</v>
      </c>
      <c r="Q32" s="29">
        <f t="shared" ref="Q32" si="6">P32</f>
        <v>378</v>
      </c>
    </row>
    <row r="33" spans="1:20" x14ac:dyDescent="0.25">
      <c r="A33" s="2"/>
      <c r="B33" s="16" t="s">
        <v>17</v>
      </c>
      <c r="D33" s="19">
        <f>SUM(D31:D32)</f>
        <v>-517</v>
      </c>
      <c r="E33" s="20">
        <f>SUM(E31:E32)</f>
        <v>-517</v>
      </c>
      <c r="G33" s="19">
        <f>SUM(G31:G32)</f>
        <v>291</v>
      </c>
      <c r="H33" s="20">
        <f>SUM(H31:H32)</f>
        <v>291</v>
      </c>
      <c r="J33" s="19">
        <f>SUM(J31:J32)</f>
        <v>218</v>
      </c>
      <c r="K33" s="20">
        <f>SUM(K31:K32)</f>
        <v>218</v>
      </c>
      <c r="M33" s="19">
        <f>SUM(M31:M32)</f>
        <v>-246</v>
      </c>
      <c r="N33" s="20">
        <f>SUM(N31:N32)</f>
        <v>-246</v>
      </c>
      <c r="P33" s="19">
        <f>SUM(P31:P32)</f>
        <v>-254</v>
      </c>
      <c r="Q33" s="20">
        <f>SUM(Q31:Q32)</f>
        <v>-254</v>
      </c>
    </row>
    <row r="34" spans="1:20" x14ac:dyDescent="0.25">
      <c r="A34" s="16"/>
      <c r="B34" s="16"/>
      <c r="D34" s="19"/>
      <c r="E34" s="20"/>
      <c r="G34" s="19"/>
      <c r="H34" s="20"/>
      <c r="J34" s="19"/>
      <c r="K34" s="20"/>
      <c r="M34" s="19"/>
      <c r="N34" s="20"/>
      <c r="P34" s="19"/>
      <c r="Q34" s="20"/>
    </row>
    <row r="35" spans="1:20" x14ac:dyDescent="0.25">
      <c r="A35" s="16" t="s">
        <v>18</v>
      </c>
      <c r="B35" s="16"/>
      <c r="D35" s="19">
        <v>110</v>
      </c>
      <c r="E35" s="20">
        <f>D35</f>
        <v>110</v>
      </c>
      <c r="G35" s="19">
        <v>158</v>
      </c>
      <c r="H35" s="20">
        <f>G35</f>
        <v>158</v>
      </c>
      <c r="J35" s="19">
        <v>85</v>
      </c>
      <c r="K35" s="20">
        <f>J35</f>
        <v>85</v>
      </c>
      <c r="M35" s="19">
        <v>177</v>
      </c>
      <c r="N35" s="20">
        <f>M35</f>
        <v>177</v>
      </c>
      <c r="P35" s="19">
        <f>D35+G35+J35+M35</f>
        <v>530</v>
      </c>
      <c r="Q35" s="20">
        <f>P35</f>
        <v>530</v>
      </c>
    </row>
    <row r="36" spans="1:20" x14ac:dyDescent="0.25">
      <c r="A36" s="16"/>
      <c r="B36" s="16"/>
      <c r="D36" s="19"/>
      <c r="E36" s="20"/>
      <c r="G36" s="19"/>
      <c r="H36" s="20"/>
      <c r="J36" s="19"/>
      <c r="K36" s="20"/>
      <c r="M36" s="19"/>
      <c r="N36" s="20"/>
      <c r="P36" s="19"/>
      <c r="Q36" s="20"/>
    </row>
    <row r="37" spans="1:20" ht="15.75" thickBot="1" x14ac:dyDescent="0.3">
      <c r="A37" s="16" t="s">
        <v>90</v>
      </c>
      <c r="B37" s="16"/>
      <c r="D37" s="30">
        <f>+D29+D33-D35</f>
        <v>-11736</v>
      </c>
      <c r="E37" s="31">
        <f>+E29+E33-E35</f>
        <v>-10343</v>
      </c>
      <c r="G37" s="30">
        <f>+G29+G33-G35</f>
        <v>-2793</v>
      </c>
      <c r="H37" s="31">
        <f>+H29+H33-H35</f>
        <v>544</v>
      </c>
      <c r="J37" s="30">
        <f>+J29+J33-J35</f>
        <v>809</v>
      </c>
      <c r="K37" s="31">
        <f>+K29+K33-K35</f>
        <v>3151</v>
      </c>
      <c r="M37" s="30">
        <f>+M29+M33-M35</f>
        <v>-5578</v>
      </c>
      <c r="N37" s="31">
        <f>+N29+N33-N35</f>
        <v>7020</v>
      </c>
      <c r="P37" s="30">
        <f>+P29+P33-P35</f>
        <v>-19298</v>
      </c>
      <c r="Q37" s="31">
        <f>+Q29+Q33-Q35</f>
        <v>372</v>
      </c>
    </row>
    <row r="38" spans="1:20" ht="15.75" thickTop="1" x14ac:dyDescent="0.25">
      <c r="A38" s="16"/>
      <c r="B38" s="16"/>
      <c r="D38" s="14"/>
      <c r="E38" s="15"/>
      <c r="G38" s="14"/>
      <c r="H38" s="15"/>
      <c r="J38" s="14"/>
      <c r="K38" s="15"/>
      <c r="M38" s="14"/>
      <c r="N38" s="15"/>
      <c r="P38" s="14"/>
      <c r="Q38" s="15"/>
    </row>
    <row r="39" spans="1:20" x14ac:dyDescent="0.25">
      <c r="A39" s="32" t="s">
        <v>19</v>
      </c>
      <c r="B39" s="32"/>
      <c r="D39" s="14"/>
      <c r="E39" s="15"/>
      <c r="G39" s="14"/>
      <c r="H39" s="15"/>
      <c r="J39" s="14"/>
      <c r="K39" s="15"/>
      <c r="M39" s="14"/>
      <c r="N39" s="15"/>
      <c r="P39" s="14"/>
      <c r="Q39" s="15"/>
    </row>
    <row r="40" spans="1:20" x14ac:dyDescent="0.25">
      <c r="A40" s="16"/>
      <c r="B40" s="16"/>
      <c r="D40" s="14"/>
      <c r="E40" s="15"/>
      <c r="G40" s="14"/>
      <c r="H40" s="15"/>
      <c r="J40" s="14"/>
      <c r="K40" s="15"/>
      <c r="M40" s="14"/>
      <c r="N40" s="15"/>
      <c r="P40" s="14"/>
      <c r="Q40" s="15"/>
    </row>
    <row r="41" spans="1:20" x14ac:dyDescent="0.25">
      <c r="A41" s="16" t="s">
        <v>97</v>
      </c>
      <c r="B41" s="16"/>
      <c r="D41" s="33"/>
      <c r="E41" s="18">
        <v>112</v>
      </c>
      <c r="G41" s="33"/>
      <c r="H41" s="18">
        <v>141</v>
      </c>
      <c r="J41" s="33"/>
      <c r="K41" s="18">
        <v>123</v>
      </c>
      <c r="M41" s="33"/>
      <c r="N41" s="18">
        <v>508</v>
      </c>
      <c r="P41" s="33"/>
      <c r="Q41" s="18">
        <f>E41+H41+K41+N41</f>
        <v>884</v>
      </c>
      <c r="T41" s="34"/>
    </row>
    <row r="42" spans="1:20" x14ac:dyDescent="0.25">
      <c r="A42" s="16" t="s">
        <v>20</v>
      </c>
      <c r="B42" s="16"/>
      <c r="D42" s="33"/>
      <c r="E42" s="35">
        <v>77</v>
      </c>
      <c r="G42" s="33"/>
      <c r="H42" s="35">
        <v>90</v>
      </c>
      <c r="J42" s="33"/>
      <c r="K42" s="35">
        <v>89</v>
      </c>
      <c r="M42" s="33"/>
      <c r="N42" s="35">
        <v>107</v>
      </c>
      <c r="P42" s="33"/>
      <c r="Q42" s="35">
        <f t="shared" ref="Q42:Q48" si="7">E42+H42+K42+N42</f>
        <v>363</v>
      </c>
      <c r="T42" s="34"/>
    </row>
    <row r="43" spans="1:20" x14ac:dyDescent="0.25">
      <c r="A43" s="16" t="s">
        <v>73</v>
      </c>
      <c r="B43" s="16"/>
      <c r="D43" s="33"/>
      <c r="E43" s="35">
        <v>983</v>
      </c>
      <c r="G43" s="33"/>
      <c r="H43" s="35">
        <v>814</v>
      </c>
      <c r="J43" s="33"/>
      <c r="K43" s="35">
        <v>800</v>
      </c>
      <c r="M43" s="33"/>
      <c r="N43" s="35">
        <v>3373</v>
      </c>
      <c r="P43" s="33"/>
      <c r="Q43" s="35">
        <f t="shared" si="7"/>
        <v>5970</v>
      </c>
      <c r="T43" s="34"/>
    </row>
    <row r="44" spans="1:20" x14ac:dyDescent="0.25">
      <c r="A44" s="16" t="s">
        <v>74</v>
      </c>
      <c r="B44" s="16"/>
      <c r="D44" s="33"/>
      <c r="E44" s="35">
        <v>850</v>
      </c>
      <c r="G44" s="33"/>
      <c r="H44" s="35">
        <v>785</v>
      </c>
      <c r="J44" s="33"/>
      <c r="K44" s="35">
        <v>830</v>
      </c>
      <c r="M44" s="33"/>
      <c r="N44" s="35">
        <v>3322</v>
      </c>
      <c r="P44" s="33"/>
      <c r="Q44" s="35">
        <f t="shared" si="7"/>
        <v>5787</v>
      </c>
      <c r="T44" s="34"/>
    </row>
    <row r="45" spans="1:20" x14ac:dyDescent="0.25">
      <c r="A45" s="16" t="s">
        <v>75</v>
      </c>
      <c r="B45" s="16"/>
      <c r="D45" s="33"/>
      <c r="E45" s="35">
        <v>735</v>
      </c>
      <c r="G45" s="33"/>
      <c r="H45" s="35">
        <v>714</v>
      </c>
      <c r="J45" s="33"/>
      <c r="K45" s="35">
        <v>657</v>
      </c>
      <c r="M45" s="33"/>
      <c r="N45" s="35">
        <v>2364</v>
      </c>
      <c r="P45" s="33"/>
      <c r="Q45" s="35">
        <f t="shared" si="7"/>
        <v>4470</v>
      </c>
      <c r="T45" s="34"/>
    </row>
    <row r="46" spans="1:20" x14ac:dyDescent="0.25">
      <c r="A46" s="16" t="s">
        <v>87</v>
      </c>
      <c r="B46" s="16"/>
      <c r="D46" s="33"/>
      <c r="E46" s="35">
        <f>D25</f>
        <v>5340</v>
      </c>
      <c r="G46" s="33"/>
      <c r="H46" s="35">
        <f>G25</f>
        <v>793</v>
      </c>
      <c r="J46" s="33"/>
      <c r="K46" s="35">
        <f>J25</f>
        <v>-157</v>
      </c>
      <c r="M46" s="33"/>
      <c r="N46" s="35">
        <f>M25</f>
        <v>-271</v>
      </c>
      <c r="P46" s="33"/>
      <c r="Q46" s="35">
        <f t="shared" si="7"/>
        <v>5705</v>
      </c>
      <c r="T46" s="34"/>
    </row>
    <row r="47" spans="1:20" x14ac:dyDescent="0.25">
      <c r="A47" s="16" t="s">
        <v>88</v>
      </c>
      <c r="B47" s="16"/>
      <c r="D47" s="33"/>
      <c r="E47" s="35">
        <f>D26</f>
        <v>-6704</v>
      </c>
      <c r="G47" s="33"/>
      <c r="H47" s="35">
        <f>G26</f>
        <v>0</v>
      </c>
      <c r="J47" s="33"/>
      <c r="K47" s="35">
        <f>J26</f>
        <v>0</v>
      </c>
      <c r="M47" s="33"/>
      <c r="N47" s="35">
        <f>M26</f>
        <v>0</v>
      </c>
      <c r="P47" s="33"/>
      <c r="Q47" s="35">
        <f t="shared" si="7"/>
        <v>-6704</v>
      </c>
      <c r="T47" s="34"/>
    </row>
    <row r="48" spans="1:20" x14ac:dyDescent="0.25">
      <c r="A48" s="16" t="s">
        <v>100</v>
      </c>
      <c r="B48" s="16"/>
      <c r="D48" s="33"/>
      <c r="E48" s="35">
        <v>0</v>
      </c>
      <c r="G48" s="33"/>
      <c r="H48" s="35">
        <v>0</v>
      </c>
      <c r="J48" s="33"/>
      <c r="K48" s="35">
        <v>0</v>
      </c>
      <c r="M48" s="33"/>
      <c r="N48" s="35">
        <v>3195</v>
      </c>
      <c r="P48" s="33"/>
      <c r="Q48" s="35">
        <f t="shared" si="7"/>
        <v>3195</v>
      </c>
      <c r="T48" s="34"/>
    </row>
    <row r="49" spans="1:20" x14ac:dyDescent="0.25">
      <c r="A49" s="6"/>
      <c r="B49" s="16" t="s">
        <v>21</v>
      </c>
      <c r="D49" s="33"/>
      <c r="E49" s="36">
        <f>SUM(E41:E48)</f>
        <v>1393</v>
      </c>
      <c r="G49" s="33"/>
      <c r="H49" s="36">
        <f>SUM(H41:H48)</f>
        <v>3337</v>
      </c>
      <c r="J49" s="33"/>
      <c r="K49" s="36">
        <f>SUM(K41:K48)</f>
        <v>2342</v>
      </c>
      <c r="M49" s="33"/>
      <c r="N49" s="36">
        <f>SUM(N41:N48)</f>
        <v>12598</v>
      </c>
      <c r="P49" s="33"/>
      <c r="Q49" s="36">
        <f>SUM(Q41:Q48)</f>
        <v>19670</v>
      </c>
      <c r="T49" s="34"/>
    </row>
    <row r="50" spans="1:20" x14ac:dyDescent="0.25">
      <c r="A50" s="16"/>
      <c r="B50" s="16"/>
      <c r="D50" s="14"/>
      <c r="E50" s="20"/>
      <c r="G50" s="14"/>
      <c r="H50" s="20"/>
      <c r="J50" s="14"/>
      <c r="K50" s="20"/>
      <c r="M50" s="14"/>
      <c r="N50" s="20"/>
      <c r="P50" s="14"/>
      <c r="Q50" s="20"/>
    </row>
    <row r="51" spans="1:20" ht="15.75" thickBot="1" x14ac:dyDescent="0.3">
      <c r="A51" s="16" t="s">
        <v>22</v>
      </c>
      <c r="B51" s="16"/>
      <c r="D51" s="37"/>
      <c r="E51" s="38">
        <f>E37-E49</f>
        <v>-11736</v>
      </c>
      <c r="G51" s="37"/>
      <c r="H51" s="38">
        <f>H37-H49</f>
        <v>-2793</v>
      </c>
      <c r="J51" s="37"/>
      <c r="K51" s="38">
        <f>K37-K49</f>
        <v>809</v>
      </c>
      <c r="M51" s="37"/>
      <c r="N51" s="38">
        <f>N37-N49</f>
        <v>-5578</v>
      </c>
      <c r="P51" s="37"/>
      <c r="Q51" s="38">
        <f>Q37-Q49</f>
        <v>-19298</v>
      </c>
      <c r="T51" s="34"/>
    </row>
    <row r="52" spans="1:20" x14ac:dyDescent="0.25">
      <c r="A52" s="16"/>
      <c r="B52" s="16"/>
      <c r="D52" s="39"/>
      <c r="E52" s="40"/>
      <c r="G52" s="39"/>
      <c r="H52" s="40"/>
      <c r="J52" s="39"/>
      <c r="K52" s="40"/>
      <c r="M52" s="39"/>
      <c r="N52" s="40"/>
      <c r="P52" s="39"/>
      <c r="Q52" s="40"/>
    </row>
    <row r="53" spans="1:20" s="43" customFormat="1" x14ac:dyDescent="0.25">
      <c r="A53" s="41" t="s">
        <v>23</v>
      </c>
      <c r="B53" s="42"/>
      <c r="C53" s="42"/>
      <c r="D53" s="42"/>
      <c r="E53" s="42"/>
      <c r="G53" s="42"/>
      <c r="H53" s="42"/>
      <c r="J53" s="42"/>
      <c r="K53" s="42"/>
      <c r="M53" s="42"/>
      <c r="N53" s="42"/>
      <c r="P53" s="42"/>
      <c r="Q53" s="42"/>
    </row>
    <row r="54" spans="1:20" s="43" customFormat="1" x14ac:dyDescent="0.25">
      <c r="A54" s="44" t="s">
        <v>24</v>
      </c>
      <c r="B54" s="45"/>
      <c r="C54" s="46"/>
      <c r="D54" s="47"/>
      <c r="E54" s="48"/>
      <c r="G54" s="47"/>
      <c r="H54" s="48"/>
      <c r="J54" s="47"/>
      <c r="K54" s="48"/>
      <c r="M54" s="47"/>
      <c r="N54" s="48"/>
      <c r="P54" s="47"/>
      <c r="Q54" s="48"/>
    </row>
    <row r="55" spans="1:20" x14ac:dyDescent="0.25">
      <c r="A55" s="2"/>
      <c r="B55" s="2"/>
      <c r="D55" s="39"/>
      <c r="E55" s="4"/>
      <c r="G55" s="39"/>
      <c r="H55" s="4"/>
      <c r="J55" s="39"/>
      <c r="K55" s="4"/>
      <c r="M55" s="39"/>
      <c r="N55" s="4"/>
      <c r="P55" s="39"/>
      <c r="Q55" s="4"/>
    </row>
    <row r="56" spans="1:20" x14ac:dyDescent="0.25">
      <c r="A56" s="2"/>
      <c r="B56" s="2"/>
      <c r="D56" s="39"/>
      <c r="E56" s="4"/>
      <c r="G56" s="39"/>
      <c r="H56" s="4"/>
      <c r="J56" s="39"/>
      <c r="K56" s="4"/>
      <c r="M56" s="39"/>
      <c r="N56" s="4"/>
      <c r="P56" s="39"/>
      <c r="Q56" s="4"/>
    </row>
    <row r="57" spans="1:20" x14ac:dyDescent="0.25">
      <c r="A57" s="1" t="s">
        <v>0</v>
      </c>
      <c r="B57" s="2"/>
      <c r="D57" s="39"/>
      <c r="E57" s="4"/>
      <c r="G57" s="39"/>
      <c r="H57" s="4"/>
      <c r="J57" s="39"/>
      <c r="K57" s="4"/>
      <c r="M57" s="39"/>
      <c r="N57" s="4"/>
      <c r="P57" s="39"/>
      <c r="Q57" s="4"/>
    </row>
    <row r="58" spans="1:20" x14ac:dyDescent="0.25">
      <c r="A58" s="1" t="s">
        <v>1</v>
      </c>
      <c r="B58" s="2"/>
      <c r="D58" s="39"/>
      <c r="E58" s="4"/>
      <c r="G58" s="39"/>
      <c r="H58" s="4"/>
      <c r="J58" s="39"/>
      <c r="K58" s="4"/>
      <c r="M58" s="39"/>
      <c r="N58" s="4"/>
      <c r="P58" s="39"/>
      <c r="Q58" s="4"/>
    </row>
    <row r="59" spans="1:20" x14ac:dyDescent="0.25">
      <c r="A59" s="1" t="s">
        <v>81</v>
      </c>
      <c r="B59" s="2"/>
      <c r="D59" s="39"/>
      <c r="E59" s="4"/>
      <c r="G59" s="39"/>
      <c r="H59" s="4"/>
      <c r="J59" s="39"/>
      <c r="K59" s="4"/>
      <c r="M59" s="39"/>
      <c r="N59" s="4"/>
      <c r="P59" s="39"/>
      <c r="Q59" s="4"/>
    </row>
    <row r="60" spans="1:20" ht="15.75" thickBot="1" x14ac:dyDescent="0.3">
      <c r="A60" s="7" t="s">
        <v>2</v>
      </c>
      <c r="B60" s="2"/>
      <c r="D60" s="39"/>
      <c r="E60" s="4"/>
      <c r="G60" s="39"/>
      <c r="H60" s="4"/>
      <c r="J60" s="39"/>
      <c r="K60" s="4"/>
      <c r="M60" s="39"/>
      <c r="N60" s="4"/>
      <c r="P60" s="39"/>
      <c r="Q60" s="4"/>
    </row>
    <row r="61" spans="1:20" x14ac:dyDescent="0.25">
      <c r="A61" s="2"/>
      <c r="B61" s="2"/>
      <c r="D61" s="94">
        <f>E6</f>
        <v>43190</v>
      </c>
      <c r="E61" s="95"/>
      <c r="G61" s="94">
        <f>H6</f>
        <v>43281</v>
      </c>
      <c r="H61" s="95"/>
      <c r="J61" s="94">
        <f>K6</f>
        <v>43372</v>
      </c>
      <c r="K61" s="95"/>
      <c r="M61" s="94">
        <f>N6</f>
        <v>43465</v>
      </c>
      <c r="N61" s="95"/>
      <c r="P61" s="39"/>
      <c r="Q61" s="4"/>
    </row>
    <row r="62" spans="1:20" x14ac:dyDescent="0.25">
      <c r="A62" s="2"/>
      <c r="B62" s="2"/>
      <c r="D62" s="14"/>
      <c r="E62" s="15"/>
      <c r="G62" s="14"/>
      <c r="H62" s="15"/>
      <c r="J62" s="14"/>
      <c r="K62" s="15"/>
      <c r="M62" s="14"/>
      <c r="N62" s="15"/>
      <c r="P62" s="39"/>
      <c r="Q62" s="4"/>
    </row>
    <row r="63" spans="1:20" x14ac:dyDescent="0.25">
      <c r="A63" s="49" t="s">
        <v>25</v>
      </c>
      <c r="B63" s="2"/>
      <c r="D63" s="14"/>
      <c r="E63" s="15"/>
      <c r="G63" s="14"/>
      <c r="H63" s="15"/>
      <c r="J63" s="14"/>
      <c r="K63" s="15"/>
      <c r="M63" s="14"/>
      <c r="N63" s="15"/>
      <c r="P63" s="39"/>
      <c r="Q63" s="4"/>
    </row>
    <row r="64" spans="1:20" x14ac:dyDescent="0.25">
      <c r="A64" s="50" t="s">
        <v>26</v>
      </c>
      <c r="B64" s="2"/>
      <c r="D64" s="14"/>
      <c r="E64" s="15"/>
      <c r="G64" s="14"/>
      <c r="H64" s="15"/>
      <c r="J64" s="14"/>
      <c r="K64" s="15"/>
      <c r="M64" s="14"/>
      <c r="N64" s="15"/>
      <c r="P64" s="39"/>
      <c r="Q64" s="4"/>
    </row>
    <row r="65" spans="1:18" x14ac:dyDescent="0.25">
      <c r="A65" s="51" t="s">
        <v>27</v>
      </c>
      <c r="B65" s="2"/>
      <c r="D65" s="52"/>
      <c r="E65" s="53">
        <v>42628</v>
      </c>
      <c r="G65" s="52"/>
      <c r="H65" s="53">
        <v>48175</v>
      </c>
      <c r="J65" s="52"/>
      <c r="K65" s="53">
        <v>53033</v>
      </c>
      <c r="M65" s="52"/>
      <c r="N65" s="53">
        <v>49646</v>
      </c>
      <c r="P65" s="39"/>
      <c r="Q65" s="4"/>
    </row>
    <row r="66" spans="1:18" x14ac:dyDescent="0.25">
      <c r="A66" s="51" t="s">
        <v>99</v>
      </c>
      <c r="B66" s="2"/>
      <c r="D66" s="52"/>
      <c r="E66" s="54">
        <v>0</v>
      </c>
      <c r="G66" s="52"/>
      <c r="H66" s="54">
        <v>0</v>
      </c>
      <c r="J66" s="52"/>
      <c r="K66" s="54">
        <v>0</v>
      </c>
      <c r="M66" s="52"/>
      <c r="N66" s="54">
        <v>628</v>
      </c>
      <c r="P66" s="39"/>
      <c r="Q66" s="4"/>
    </row>
    <row r="67" spans="1:18" s="55" customFormat="1" x14ac:dyDescent="0.25">
      <c r="A67" s="51" t="s">
        <v>28</v>
      </c>
      <c r="B67" s="2"/>
      <c r="C67" s="3"/>
      <c r="D67" s="56"/>
      <c r="E67" s="54">
        <v>55746</v>
      </c>
      <c r="G67" s="56"/>
      <c r="H67" s="54">
        <v>69535</v>
      </c>
      <c r="J67" s="56"/>
      <c r="K67" s="54">
        <v>67671</v>
      </c>
      <c r="M67" s="56"/>
      <c r="N67" s="54">
        <v>67026</v>
      </c>
      <c r="P67" s="39"/>
      <c r="Q67" s="4"/>
      <c r="R67" s="6"/>
    </row>
    <row r="68" spans="1:18" s="55" customFormat="1" x14ac:dyDescent="0.25">
      <c r="A68" s="51" t="s">
        <v>29</v>
      </c>
      <c r="B68" s="2"/>
      <c r="C68" s="3"/>
      <c r="D68" s="56"/>
      <c r="E68" s="54">
        <v>27061</v>
      </c>
      <c r="G68" s="56"/>
      <c r="H68" s="54">
        <v>19988</v>
      </c>
      <c r="J68" s="56"/>
      <c r="K68" s="54">
        <v>30267</v>
      </c>
      <c r="M68" s="56"/>
      <c r="N68" s="54">
        <v>50151</v>
      </c>
      <c r="P68" s="39"/>
      <c r="Q68" s="4"/>
      <c r="R68" s="6"/>
    </row>
    <row r="69" spans="1:18" s="55" customFormat="1" x14ac:dyDescent="0.25">
      <c r="A69" s="51" t="s">
        <v>30</v>
      </c>
      <c r="B69" s="2"/>
      <c r="C69" s="3"/>
      <c r="D69" s="56"/>
      <c r="E69" s="29">
        <v>12551</v>
      </c>
      <c r="G69" s="56"/>
      <c r="H69" s="29">
        <v>11059</v>
      </c>
      <c r="J69" s="56"/>
      <c r="K69" s="29">
        <v>10640</v>
      </c>
      <c r="M69" s="56"/>
      <c r="N69" s="29">
        <v>7306</v>
      </c>
      <c r="P69" s="39"/>
      <c r="Q69" s="4"/>
      <c r="R69" s="6"/>
    </row>
    <row r="70" spans="1:18" s="55" customFormat="1" x14ac:dyDescent="0.25">
      <c r="A70" s="50" t="s">
        <v>31</v>
      </c>
      <c r="B70" s="2"/>
      <c r="C70" s="3"/>
      <c r="D70" s="56"/>
      <c r="E70" s="26">
        <f>SUM(E65:E69)</f>
        <v>137986</v>
      </c>
      <c r="G70" s="56"/>
      <c r="H70" s="26">
        <f>SUM(H65:H69)</f>
        <v>148757</v>
      </c>
      <c r="J70" s="56"/>
      <c r="K70" s="26">
        <f>SUM(K65:K69)</f>
        <v>161611</v>
      </c>
      <c r="M70" s="56"/>
      <c r="N70" s="26">
        <f>SUM(N65:N69)</f>
        <v>174757</v>
      </c>
      <c r="P70" s="39"/>
      <c r="Q70" s="4"/>
      <c r="R70" s="6"/>
    </row>
    <row r="71" spans="1:18" s="55" customFormat="1" x14ac:dyDescent="0.25">
      <c r="A71" s="50"/>
      <c r="B71" s="2"/>
      <c r="C71" s="3"/>
      <c r="D71" s="56"/>
      <c r="E71" s="15"/>
      <c r="G71" s="56"/>
      <c r="H71" s="15"/>
      <c r="J71" s="56"/>
      <c r="K71" s="15"/>
      <c r="M71" s="56"/>
      <c r="N71" s="15"/>
      <c r="P71" s="39"/>
      <c r="Q71" s="4"/>
      <c r="R71" s="6"/>
    </row>
    <row r="72" spans="1:18" s="55" customFormat="1" x14ac:dyDescent="0.25">
      <c r="A72" s="51" t="s">
        <v>32</v>
      </c>
      <c r="B72" s="2"/>
      <c r="C72" s="3"/>
      <c r="D72" s="56"/>
      <c r="E72" s="20">
        <v>14808</v>
      </c>
      <c r="G72" s="56"/>
      <c r="H72" s="20">
        <v>15557</v>
      </c>
      <c r="J72" s="56"/>
      <c r="K72" s="20">
        <v>21252</v>
      </c>
      <c r="M72" s="56"/>
      <c r="N72" s="20">
        <v>24945</v>
      </c>
      <c r="P72" s="39"/>
      <c r="Q72" s="4"/>
      <c r="R72" s="6"/>
    </row>
    <row r="73" spans="1:18" s="55" customFormat="1" x14ac:dyDescent="0.25">
      <c r="A73" s="51" t="s">
        <v>33</v>
      </c>
      <c r="B73" s="2"/>
      <c r="C73" s="3"/>
      <c r="D73" s="56"/>
      <c r="E73" s="20">
        <v>116175</v>
      </c>
      <c r="G73" s="56"/>
      <c r="H73" s="20">
        <v>116175</v>
      </c>
      <c r="J73" s="56"/>
      <c r="K73" s="20">
        <v>116175</v>
      </c>
      <c r="M73" s="56"/>
      <c r="N73" s="20">
        <v>116175</v>
      </c>
      <c r="P73" s="39"/>
      <c r="Q73" s="4"/>
      <c r="R73" s="6"/>
    </row>
    <row r="74" spans="1:18" s="55" customFormat="1" x14ac:dyDescent="0.25">
      <c r="A74" s="51" t="s">
        <v>34</v>
      </c>
      <c r="B74" s="2"/>
      <c r="C74" s="3"/>
      <c r="D74" s="56"/>
      <c r="E74" s="29">
        <v>1943</v>
      </c>
      <c r="G74" s="56"/>
      <c r="H74" s="29">
        <v>1981</v>
      </c>
      <c r="J74" s="56"/>
      <c r="K74" s="29">
        <v>1987</v>
      </c>
      <c r="M74" s="56"/>
      <c r="N74" s="29">
        <v>1203</v>
      </c>
      <c r="P74" s="39"/>
      <c r="Q74" s="4"/>
      <c r="R74" s="6"/>
    </row>
    <row r="75" spans="1:18" s="55" customFormat="1" ht="15.75" thickBot="1" x14ac:dyDescent="0.3">
      <c r="A75" s="50" t="s">
        <v>35</v>
      </c>
      <c r="B75" s="2"/>
      <c r="C75" s="3"/>
      <c r="D75" s="52"/>
      <c r="E75" s="57">
        <f>SUM(E70:E74)</f>
        <v>270912</v>
      </c>
      <c r="G75" s="52"/>
      <c r="H75" s="57">
        <f>SUM(H70:H74)</f>
        <v>282470</v>
      </c>
      <c r="J75" s="52"/>
      <c r="K75" s="57">
        <f>SUM(K70:K74)</f>
        <v>301025</v>
      </c>
      <c r="M75" s="52"/>
      <c r="N75" s="57">
        <f>SUM(N70:N74)</f>
        <v>317080</v>
      </c>
      <c r="P75" s="39"/>
      <c r="Q75" s="4"/>
      <c r="R75" s="6"/>
    </row>
    <row r="76" spans="1:18" s="55" customFormat="1" ht="15.75" thickTop="1" x14ac:dyDescent="0.25">
      <c r="A76" s="2"/>
      <c r="B76" s="2"/>
      <c r="C76" s="3"/>
      <c r="D76" s="58"/>
      <c r="E76" s="15"/>
      <c r="G76" s="58"/>
      <c r="H76" s="15"/>
      <c r="J76" s="58"/>
      <c r="K76" s="15"/>
      <c r="M76" s="58"/>
      <c r="N76" s="15"/>
      <c r="P76" s="39"/>
      <c r="Q76" s="4"/>
      <c r="R76" s="6"/>
    </row>
    <row r="77" spans="1:18" s="55" customFormat="1" x14ac:dyDescent="0.25">
      <c r="A77" s="49" t="s">
        <v>36</v>
      </c>
      <c r="B77" s="2"/>
      <c r="C77" s="3"/>
      <c r="D77" s="58"/>
      <c r="E77" s="15"/>
      <c r="G77" s="58"/>
      <c r="H77" s="15"/>
      <c r="J77" s="58"/>
      <c r="K77" s="15"/>
      <c r="M77" s="58"/>
      <c r="N77" s="15"/>
      <c r="P77" s="39"/>
      <c r="Q77" s="4"/>
      <c r="R77" s="6"/>
    </row>
    <row r="78" spans="1:18" s="55" customFormat="1" x14ac:dyDescent="0.25">
      <c r="A78" s="50" t="s">
        <v>37</v>
      </c>
      <c r="B78" s="2"/>
      <c r="C78" s="3"/>
      <c r="D78" s="58"/>
      <c r="E78" s="15"/>
      <c r="G78" s="58"/>
      <c r="H78" s="15"/>
      <c r="J78" s="58"/>
      <c r="K78" s="15"/>
      <c r="M78" s="58"/>
      <c r="N78" s="15"/>
      <c r="P78" s="39"/>
      <c r="Q78" s="4"/>
      <c r="R78" s="6"/>
    </row>
    <row r="79" spans="1:18" s="55" customFormat="1" x14ac:dyDescent="0.25">
      <c r="A79" s="51" t="s">
        <v>38</v>
      </c>
      <c r="B79" s="2"/>
      <c r="C79" s="3"/>
      <c r="D79" s="52"/>
      <c r="E79" s="53">
        <v>17836</v>
      </c>
      <c r="G79" s="52"/>
      <c r="H79" s="53">
        <v>26112</v>
      </c>
      <c r="J79" s="52"/>
      <c r="K79" s="53">
        <v>32792</v>
      </c>
      <c r="M79" s="52"/>
      <c r="N79" s="53">
        <v>40209</v>
      </c>
      <c r="P79" s="39"/>
      <c r="Q79" s="4"/>
      <c r="R79" s="6"/>
    </row>
    <row r="80" spans="1:18" s="55" customFormat="1" x14ac:dyDescent="0.25">
      <c r="A80" s="51" t="s">
        <v>39</v>
      </c>
      <c r="B80" s="2"/>
      <c r="C80" s="3"/>
      <c r="D80" s="56"/>
      <c r="E80" s="20">
        <v>48783</v>
      </c>
      <c r="G80" s="56"/>
      <c r="H80" s="20">
        <v>47445</v>
      </c>
      <c r="J80" s="56"/>
      <c r="K80" s="20">
        <v>57052</v>
      </c>
      <c r="M80" s="56"/>
      <c r="N80" s="20">
        <v>57869</v>
      </c>
      <c r="P80" s="39"/>
      <c r="Q80" s="4"/>
      <c r="R80" s="6"/>
    </row>
    <row r="81" spans="1:18" s="55" customFormat="1" x14ac:dyDescent="0.25">
      <c r="A81" s="51" t="s">
        <v>40</v>
      </c>
      <c r="B81" s="2"/>
      <c r="C81" s="3"/>
      <c r="D81" s="56"/>
      <c r="E81" s="20">
        <v>14676</v>
      </c>
      <c r="G81" s="56"/>
      <c r="H81" s="20">
        <v>17205</v>
      </c>
      <c r="J81" s="56"/>
      <c r="K81" s="20">
        <v>16813</v>
      </c>
      <c r="M81" s="56"/>
      <c r="N81" s="20">
        <v>15600</v>
      </c>
      <c r="P81" s="39"/>
      <c r="Q81" s="4"/>
      <c r="R81" s="6"/>
    </row>
    <row r="82" spans="1:18" s="55" customFormat="1" x14ac:dyDescent="0.25">
      <c r="A82" s="51" t="s">
        <v>41</v>
      </c>
      <c r="B82" s="2"/>
      <c r="C82" s="3"/>
      <c r="D82" s="56"/>
      <c r="E82" s="29">
        <v>30000</v>
      </c>
      <c r="G82" s="56"/>
      <c r="H82" s="29">
        <v>30000</v>
      </c>
      <c r="J82" s="56"/>
      <c r="K82" s="29">
        <v>30000</v>
      </c>
      <c r="M82" s="56"/>
      <c r="N82" s="29">
        <v>30000</v>
      </c>
      <c r="P82" s="39"/>
      <c r="Q82" s="4"/>
      <c r="R82" s="6"/>
    </row>
    <row r="83" spans="1:18" s="55" customFormat="1" x14ac:dyDescent="0.25">
      <c r="A83" s="50" t="s">
        <v>42</v>
      </c>
      <c r="B83" s="2"/>
      <c r="C83" s="3"/>
      <c r="D83" s="56"/>
      <c r="E83" s="59">
        <f>SUM(E79:E82)</f>
        <v>111295</v>
      </c>
      <c r="G83" s="56"/>
      <c r="H83" s="59">
        <f>SUM(H79:H82)</f>
        <v>120762</v>
      </c>
      <c r="J83" s="56"/>
      <c r="K83" s="59">
        <f>SUM(K79:K82)</f>
        <v>136657</v>
      </c>
      <c r="M83" s="56"/>
      <c r="N83" s="59">
        <f>SUM(N79:N82)</f>
        <v>143678</v>
      </c>
      <c r="P83" s="39"/>
      <c r="Q83" s="4"/>
      <c r="R83" s="6"/>
    </row>
    <row r="84" spans="1:18" s="55" customFormat="1" x14ac:dyDescent="0.25">
      <c r="A84" s="50"/>
      <c r="B84" s="2"/>
      <c r="C84" s="3"/>
      <c r="D84" s="56"/>
      <c r="E84" s="15"/>
      <c r="G84" s="56"/>
      <c r="H84" s="15"/>
      <c r="J84" s="56"/>
      <c r="K84" s="15"/>
      <c r="M84" s="56"/>
      <c r="N84" s="15"/>
      <c r="P84" s="39"/>
      <c r="Q84" s="4"/>
      <c r="R84" s="6"/>
    </row>
    <row r="85" spans="1:18" s="55" customFormat="1" x14ac:dyDescent="0.25">
      <c r="A85" s="50" t="s">
        <v>43</v>
      </c>
      <c r="B85" s="2"/>
      <c r="C85" s="3"/>
      <c r="D85" s="56"/>
      <c r="E85" s="20">
        <v>20712</v>
      </c>
      <c r="G85" s="56"/>
      <c r="H85" s="20">
        <v>18497</v>
      </c>
      <c r="J85" s="56"/>
      <c r="K85" s="20">
        <v>18108</v>
      </c>
      <c r="M85" s="56"/>
      <c r="N85" s="20">
        <v>17496</v>
      </c>
      <c r="P85" s="39"/>
      <c r="Q85" s="4"/>
      <c r="R85" s="6"/>
    </row>
    <row r="86" spans="1:18" s="55" customFormat="1" x14ac:dyDescent="0.25">
      <c r="A86" s="50" t="s">
        <v>44</v>
      </c>
      <c r="B86" s="2"/>
      <c r="C86" s="3"/>
      <c r="D86" s="56"/>
      <c r="E86" s="20">
        <v>866</v>
      </c>
      <c r="G86" s="56"/>
      <c r="H86" s="20">
        <v>2051</v>
      </c>
      <c r="J86" s="56"/>
      <c r="K86" s="20">
        <v>2186</v>
      </c>
      <c r="M86" s="56"/>
      <c r="N86" s="20">
        <v>3972</v>
      </c>
      <c r="P86" s="39"/>
      <c r="Q86" s="4"/>
      <c r="R86" s="6"/>
    </row>
    <row r="87" spans="1:18" s="55" customFormat="1" x14ac:dyDescent="0.25">
      <c r="A87" s="50"/>
      <c r="B87" s="2"/>
      <c r="C87" s="3"/>
      <c r="D87" s="60"/>
      <c r="E87" s="15"/>
      <c r="G87" s="60"/>
      <c r="H87" s="15"/>
      <c r="J87" s="60"/>
      <c r="K87" s="15"/>
      <c r="M87" s="60"/>
      <c r="N87" s="15"/>
      <c r="P87" s="39"/>
      <c r="Q87" s="4"/>
      <c r="R87" s="6"/>
    </row>
    <row r="88" spans="1:18" s="55" customFormat="1" x14ac:dyDescent="0.25">
      <c r="A88" s="50" t="s">
        <v>45</v>
      </c>
      <c r="B88" s="2"/>
      <c r="C88" s="3"/>
      <c r="D88" s="56"/>
      <c r="E88" s="15"/>
      <c r="G88" s="56"/>
      <c r="H88" s="15"/>
      <c r="J88" s="56"/>
      <c r="K88" s="15"/>
      <c r="M88" s="56"/>
      <c r="N88" s="15"/>
      <c r="P88" s="39"/>
      <c r="Q88" s="4"/>
      <c r="R88" s="6"/>
    </row>
    <row r="89" spans="1:18" s="55" customFormat="1" x14ac:dyDescent="0.25">
      <c r="A89" s="51" t="s">
        <v>46</v>
      </c>
      <c r="B89" s="2"/>
      <c r="C89" s="3"/>
      <c r="D89" s="61"/>
      <c r="E89" s="20">
        <v>1426</v>
      </c>
      <c r="G89" s="61"/>
      <c r="H89" s="20">
        <v>1460</v>
      </c>
      <c r="J89" s="61"/>
      <c r="K89" s="20">
        <v>1462</v>
      </c>
      <c r="M89" s="61"/>
      <c r="N89" s="20">
        <v>1482</v>
      </c>
      <c r="P89" s="39"/>
      <c r="Q89" s="4"/>
      <c r="R89" s="6"/>
    </row>
    <row r="90" spans="1:18" s="55" customFormat="1" x14ac:dyDescent="0.25">
      <c r="A90" s="51" t="s">
        <v>47</v>
      </c>
      <c r="B90" s="2"/>
      <c r="C90" s="3"/>
      <c r="D90" s="56"/>
      <c r="E90" s="20">
        <v>853809</v>
      </c>
      <c r="G90" s="56"/>
      <c r="H90" s="20">
        <v>860196</v>
      </c>
      <c r="J90" s="56"/>
      <c r="K90" s="20">
        <v>862642</v>
      </c>
      <c r="M90" s="56"/>
      <c r="N90" s="20">
        <v>876073</v>
      </c>
      <c r="P90" s="39"/>
      <c r="Q90" s="4"/>
      <c r="R90" s="6"/>
    </row>
    <row r="91" spans="1:18" s="55" customFormat="1" x14ac:dyDescent="0.25">
      <c r="A91" s="51" t="s">
        <v>84</v>
      </c>
      <c r="B91" s="2"/>
      <c r="C91" s="3"/>
      <c r="D91" s="56"/>
      <c r="E91" s="20">
        <v>110</v>
      </c>
      <c r="G91" s="56"/>
      <c r="H91" s="20">
        <v>-397</v>
      </c>
      <c r="J91" s="56"/>
      <c r="K91" s="20">
        <v>-740</v>
      </c>
      <c r="M91" s="56"/>
      <c r="N91" s="20">
        <v>-753</v>
      </c>
      <c r="P91" s="39"/>
      <c r="Q91" s="4"/>
      <c r="R91" s="6"/>
    </row>
    <row r="92" spans="1:18" s="55" customFormat="1" x14ac:dyDescent="0.25">
      <c r="A92" s="51" t="s">
        <v>48</v>
      </c>
      <c r="B92" s="2"/>
      <c r="C92" s="3"/>
      <c r="D92" s="56"/>
      <c r="E92" s="20">
        <v>-677320</v>
      </c>
      <c r="G92" s="56"/>
      <c r="H92" s="20">
        <v>-680113</v>
      </c>
      <c r="J92" s="56"/>
      <c r="K92" s="20">
        <v>-679304</v>
      </c>
      <c r="M92" s="56"/>
      <c r="N92" s="20">
        <v>-684882</v>
      </c>
      <c r="P92" s="39"/>
      <c r="Q92" s="93"/>
      <c r="R92" s="6"/>
    </row>
    <row r="93" spans="1:18" s="55" customFormat="1" x14ac:dyDescent="0.25">
      <c r="A93" s="51" t="s">
        <v>49</v>
      </c>
      <c r="B93" s="2"/>
      <c r="C93" s="3"/>
      <c r="D93" s="56"/>
      <c r="E93" s="20">
        <v>-39986</v>
      </c>
      <c r="G93" s="56"/>
      <c r="H93" s="20">
        <v>-39986</v>
      </c>
      <c r="J93" s="56"/>
      <c r="K93" s="20">
        <v>-39986</v>
      </c>
      <c r="M93" s="56"/>
      <c r="N93" s="20">
        <v>-39986</v>
      </c>
      <c r="P93" s="39"/>
      <c r="Q93" s="4"/>
      <c r="R93" s="6"/>
    </row>
    <row r="94" spans="1:18" s="55" customFormat="1" x14ac:dyDescent="0.25">
      <c r="A94" s="50" t="s">
        <v>50</v>
      </c>
      <c r="B94" s="2"/>
      <c r="C94" s="3"/>
      <c r="D94" s="56"/>
      <c r="E94" s="62">
        <f>SUM(E89:E93)</f>
        <v>138039</v>
      </c>
      <c r="G94" s="56"/>
      <c r="H94" s="62">
        <f>SUM(H89:H93)</f>
        <v>141160</v>
      </c>
      <c r="J94" s="56"/>
      <c r="K94" s="62">
        <f>SUM(K89:K93)</f>
        <v>144074</v>
      </c>
      <c r="M94" s="56"/>
      <c r="N94" s="62">
        <f>SUM(N89:N93)</f>
        <v>151934</v>
      </c>
      <c r="P94" s="39"/>
      <c r="Q94" s="4"/>
      <c r="R94" s="6"/>
    </row>
    <row r="95" spans="1:18" s="55" customFormat="1" x14ac:dyDescent="0.25">
      <c r="A95" s="2"/>
      <c r="B95" s="2"/>
      <c r="C95" s="3"/>
      <c r="D95" s="56"/>
      <c r="E95" s="63"/>
      <c r="G95" s="56"/>
      <c r="H95" s="63"/>
      <c r="J95" s="56"/>
      <c r="K95" s="63"/>
      <c r="M95" s="56"/>
      <c r="N95" s="63"/>
      <c r="P95" s="39"/>
      <c r="Q95" s="4"/>
      <c r="R95" s="6"/>
    </row>
    <row r="96" spans="1:18" s="55" customFormat="1" ht="15.75" thickBot="1" x14ac:dyDescent="0.3">
      <c r="A96" s="50" t="s">
        <v>51</v>
      </c>
      <c r="B96" s="2"/>
      <c r="C96" s="3"/>
      <c r="D96" s="52"/>
      <c r="E96" s="57">
        <f>+E83+E85+E86+E94</f>
        <v>270912</v>
      </c>
      <c r="G96" s="52"/>
      <c r="H96" s="57">
        <f>+H83+H85+H86+H94</f>
        <v>282470</v>
      </c>
      <c r="J96" s="52"/>
      <c r="K96" s="57">
        <f>+K83+K85+K86+K94</f>
        <v>301025</v>
      </c>
      <c r="M96" s="52"/>
      <c r="N96" s="57">
        <f>+N83+N85+N86+N94</f>
        <v>317080</v>
      </c>
      <c r="P96" s="39"/>
      <c r="Q96" s="4"/>
      <c r="R96" s="6"/>
    </row>
    <row r="97" spans="1:18" s="55" customFormat="1" ht="16.5" thickTop="1" thickBot="1" x14ac:dyDescent="0.3">
      <c r="A97" s="2"/>
      <c r="B97" s="2"/>
      <c r="C97" s="3"/>
      <c r="D97" s="64"/>
      <c r="E97" s="65"/>
      <c r="G97" s="64"/>
      <c r="H97" s="65"/>
      <c r="J97" s="64"/>
      <c r="K97" s="65"/>
      <c r="M97" s="64"/>
      <c r="N97" s="65"/>
      <c r="P97" s="39"/>
      <c r="Q97" s="4"/>
      <c r="R97" s="6"/>
    </row>
    <row r="98" spans="1:18" s="55" customFormat="1" x14ac:dyDescent="0.25">
      <c r="A98" s="7"/>
      <c r="B98" s="2"/>
      <c r="C98" s="3"/>
      <c r="D98" s="39"/>
      <c r="E98" s="66"/>
      <c r="G98" s="39"/>
      <c r="H98" s="66"/>
      <c r="J98" s="39"/>
      <c r="K98" s="66"/>
      <c r="M98" s="39"/>
      <c r="N98" s="66"/>
      <c r="P98" s="39"/>
      <c r="Q98" s="4"/>
      <c r="R98" s="6"/>
    </row>
    <row r="99" spans="1:18" s="55" customFormat="1" ht="12.75" x14ac:dyDescent="0.2">
      <c r="A99" s="7"/>
      <c r="B99" s="2"/>
      <c r="C99" s="3"/>
      <c r="D99" s="39"/>
      <c r="E99" s="4"/>
      <c r="G99" s="39"/>
      <c r="H99" s="4"/>
      <c r="J99" s="39"/>
      <c r="K99" s="4"/>
      <c r="M99" s="39"/>
      <c r="N99" s="4"/>
      <c r="P99" s="39"/>
      <c r="Q99" s="4"/>
    </row>
    <row r="100" spans="1:18" s="55" customFormat="1" ht="12.75" x14ac:dyDescent="0.2">
      <c r="A100" s="1" t="s">
        <v>0</v>
      </c>
      <c r="B100" s="2"/>
      <c r="C100" s="3"/>
      <c r="D100" s="39"/>
      <c r="E100" s="4"/>
      <c r="G100" s="39"/>
      <c r="H100" s="4"/>
      <c r="J100" s="39"/>
      <c r="K100" s="4"/>
      <c r="M100" s="39"/>
      <c r="N100" s="4"/>
      <c r="P100" s="39"/>
      <c r="Q100" s="4"/>
    </row>
    <row r="101" spans="1:18" s="55" customFormat="1" ht="12.75" x14ac:dyDescent="0.2">
      <c r="A101" s="1" t="s">
        <v>1</v>
      </c>
      <c r="B101" s="2"/>
      <c r="C101" s="3"/>
      <c r="D101" s="39"/>
      <c r="E101" s="4"/>
      <c r="G101" s="39"/>
      <c r="H101" s="4"/>
      <c r="J101" s="39"/>
      <c r="K101" s="4"/>
      <c r="M101" s="39"/>
      <c r="N101" s="4"/>
      <c r="P101" s="39"/>
      <c r="Q101" s="4"/>
    </row>
    <row r="102" spans="1:18" s="55" customFormat="1" ht="12.75" x14ac:dyDescent="0.2">
      <c r="A102" s="1" t="s">
        <v>82</v>
      </c>
      <c r="B102" s="2"/>
      <c r="C102" s="3"/>
      <c r="D102" s="39"/>
      <c r="E102" s="4"/>
      <c r="G102" s="39"/>
      <c r="H102" s="4"/>
      <c r="J102" s="39"/>
      <c r="K102" s="4"/>
      <c r="M102" s="39"/>
      <c r="N102" s="4"/>
      <c r="P102" s="39"/>
      <c r="Q102" s="4"/>
    </row>
    <row r="103" spans="1:18" s="55" customFormat="1" ht="13.5" thickBot="1" x14ac:dyDescent="0.25">
      <c r="A103" s="7" t="s">
        <v>2</v>
      </c>
      <c r="B103" s="2"/>
      <c r="C103" s="3"/>
      <c r="D103" s="39"/>
      <c r="E103" s="4"/>
      <c r="G103" s="39"/>
      <c r="H103" s="4"/>
      <c r="J103" s="39"/>
      <c r="K103" s="4"/>
      <c r="M103" s="39"/>
      <c r="N103" s="4"/>
      <c r="P103" s="39"/>
      <c r="Q103" s="4"/>
    </row>
    <row r="104" spans="1:18" s="55" customFormat="1" ht="12.75" x14ac:dyDescent="0.2">
      <c r="A104" s="2"/>
      <c r="B104" s="2"/>
      <c r="C104" s="3"/>
      <c r="D104" s="96" t="s">
        <v>5</v>
      </c>
      <c r="E104" s="97"/>
      <c r="G104" s="96" t="s">
        <v>5</v>
      </c>
      <c r="H104" s="97"/>
      <c r="J104" s="96" t="s">
        <v>5</v>
      </c>
      <c r="K104" s="97"/>
      <c r="M104" s="96" t="s">
        <v>5</v>
      </c>
      <c r="N104" s="97"/>
      <c r="P104" s="96" t="s">
        <v>86</v>
      </c>
      <c r="Q104" s="97"/>
    </row>
    <row r="105" spans="1:18" s="55" customFormat="1" ht="12.75" x14ac:dyDescent="0.2">
      <c r="A105" s="2"/>
      <c r="B105" s="2"/>
      <c r="C105" s="3"/>
      <c r="D105" s="98">
        <f>D6</f>
        <v>43190</v>
      </c>
      <c r="E105" s="99"/>
      <c r="G105" s="98">
        <f>G6</f>
        <v>43281</v>
      </c>
      <c r="H105" s="99"/>
      <c r="J105" s="98">
        <f>J6</f>
        <v>43372</v>
      </c>
      <c r="K105" s="99"/>
      <c r="M105" s="98">
        <f>M6</f>
        <v>43465</v>
      </c>
      <c r="N105" s="99"/>
      <c r="P105" s="98">
        <f>P6</f>
        <v>43465</v>
      </c>
      <c r="Q105" s="99"/>
    </row>
    <row r="106" spans="1:18" s="55" customFormat="1" ht="12.75" x14ac:dyDescent="0.2">
      <c r="A106" s="49" t="s">
        <v>52</v>
      </c>
      <c r="B106" s="2"/>
      <c r="C106" s="3"/>
      <c r="D106" s="14"/>
      <c r="E106" s="15"/>
      <c r="G106" s="14"/>
      <c r="H106" s="15"/>
      <c r="J106" s="14"/>
      <c r="K106" s="15"/>
      <c r="M106" s="14"/>
      <c r="N106" s="15"/>
      <c r="P106" s="14"/>
      <c r="Q106" s="15"/>
    </row>
    <row r="107" spans="1:18" s="55" customFormat="1" ht="12.75" x14ac:dyDescent="0.2">
      <c r="A107" s="49"/>
      <c r="B107" s="2" t="s">
        <v>90</v>
      </c>
      <c r="C107" s="3"/>
      <c r="D107" s="14"/>
      <c r="E107" s="67">
        <f>D37</f>
        <v>-11736</v>
      </c>
      <c r="G107" s="14"/>
      <c r="H107" s="67">
        <f>G37</f>
        <v>-2793</v>
      </c>
      <c r="J107" s="14"/>
      <c r="K107" s="67">
        <f>J37</f>
        <v>809</v>
      </c>
      <c r="M107" s="14"/>
      <c r="N107" s="67">
        <f>M37</f>
        <v>-5578</v>
      </c>
      <c r="P107" s="14"/>
      <c r="Q107" s="67">
        <f>P37</f>
        <v>-19298</v>
      </c>
    </row>
    <row r="108" spans="1:18" s="55" customFormat="1" ht="25.5" x14ac:dyDescent="0.2">
      <c r="A108" s="49"/>
      <c r="B108" s="68" t="s">
        <v>92</v>
      </c>
      <c r="C108" s="3"/>
      <c r="D108" s="14"/>
      <c r="E108" s="15"/>
      <c r="G108" s="14"/>
      <c r="H108" s="15"/>
      <c r="J108" s="14"/>
      <c r="K108" s="15"/>
      <c r="M108" s="14"/>
      <c r="N108" s="15"/>
      <c r="P108" s="14"/>
      <c r="Q108" s="15"/>
    </row>
    <row r="109" spans="1:18" s="55" customFormat="1" ht="12.75" x14ac:dyDescent="0.2">
      <c r="A109" s="49"/>
      <c r="B109" s="51" t="s">
        <v>53</v>
      </c>
      <c r="C109" s="3"/>
      <c r="D109" s="14"/>
      <c r="E109" s="69">
        <v>2757</v>
      </c>
      <c r="G109" s="14"/>
      <c r="H109" s="69">
        <v>2544</v>
      </c>
      <c r="J109" s="14"/>
      <c r="K109" s="69">
        <v>2499</v>
      </c>
      <c r="M109" s="14"/>
      <c r="N109" s="69">
        <v>9673</v>
      </c>
      <c r="P109" s="14"/>
      <c r="Q109" s="69">
        <f>E109+H109+K109+N109</f>
        <v>17473</v>
      </c>
    </row>
    <row r="110" spans="1:18" s="55" customFormat="1" ht="12.75" x14ac:dyDescent="0.2">
      <c r="A110" s="49"/>
      <c r="B110" s="51" t="s">
        <v>54</v>
      </c>
      <c r="C110" s="3"/>
      <c r="D110" s="14"/>
      <c r="E110" s="20">
        <v>2623</v>
      </c>
      <c r="G110" s="14"/>
      <c r="H110" s="20">
        <v>2319</v>
      </c>
      <c r="J110" s="14"/>
      <c r="K110" s="20">
        <f>2149+1</f>
        <v>2150</v>
      </c>
      <c r="M110" s="14"/>
      <c r="N110" s="20">
        <v>2095</v>
      </c>
      <c r="P110" s="14"/>
      <c r="Q110" s="20">
        <f t="shared" ref="Q110:Q112" si="8">E110+H110+K110+N110</f>
        <v>9187</v>
      </c>
    </row>
    <row r="111" spans="1:18" s="55" customFormat="1" ht="12.75" x14ac:dyDescent="0.2">
      <c r="A111" s="49"/>
      <c r="B111" s="51" t="s">
        <v>55</v>
      </c>
      <c r="C111" s="3"/>
      <c r="D111" s="14"/>
      <c r="E111" s="20">
        <v>244</v>
      </c>
      <c r="G111" s="14"/>
      <c r="H111" s="20">
        <v>3</v>
      </c>
      <c r="J111" s="14"/>
      <c r="K111" s="20">
        <f>63+1</f>
        <v>64</v>
      </c>
      <c r="M111" s="14"/>
      <c r="N111" s="20">
        <v>15</v>
      </c>
      <c r="P111" s="14"/>
      <c r="Q111" s="20">
        <f t="shared" si="8"/>
        <v>326</v>
      </c>
    </row>
    <row r="112" spans="1:18" s="55" customFormat="1" ht="12.75" x14ac:dyDescent="0.2">
      <c r="A112" s="70"/>
      <c r="B112" s="51" t="s">
        <v>72</v>
      </c>
      <c r="C112" s="3"/>
      <c r="D112" s="14"/>
      <c r="E112" s="69">
        <v>-6704</v>
      </c>
      <c r="G112" s="14"/>
      <c r="H112" s="69">
        <v>0</v>
      </c>
      <c r="J112" s="14"/>
      <c r="K112" s="69">
        <v>0</v>
      </c>
      <c r="M112" s="14"/>
      <c r="N112" s="69">
        <v>0</v>
      </c>
      <c r="P112" s="14"/>
      <c r="Q112" s="69">
        <f t="shared" si="8"/>
        <v>-6704</v>
      </c>
    </row>
    <row r="113" spans="1:17" s="55" customFormat="1" ht="12.75" x14ac:dyDescent="0.2">
      <c r="A113" s="49"/>
      <c r="B113" s="51" t="s">
        <v>56</v>
      </c>
      <c r="C113" s="3"/>
      <c r="D113" s="14"/>
      <c r="E113" s="69"/>
      <c r="G113" s="14"/>
      <c r="H113" s="69"/>
      <c r="J113" s="14"/>
      <c r="K113" s="69"/>
      <c r="M113" s="14"/>
      <c r="N113" s="69"/>
      <c r="P113" s="14"/>
      <c r="Q113" s="69"/>
    </row>
    <row r="114" spans="1:17" s="55" customFormat="1" ht="12.75" x14ac:dyDescent="0.2">
      <c r="A114" s="49"/>
      <c r="B114" s="71" t="s">
        <v>57</v>
      </c>
      <c r="C114" s="3"/>
      <c r="D114" s="14"/>
      <c r="E114" s="69">
        <v>25137</v>
      </c>
      <c r="G114" s="14"/>
      <c r="H114" s="69">
        <v>-13789</v>
      </c>
      <c r="J114" s="14"/>
      <c r="K114" s="69">
        <v>1865</v>
      </c>
      <c r="M114" s="14"/>
      <c r="N114" s="69">
        <v>645</v>
      </c>
      <c r="P114" s="14"/>
      <c r="Q114" s="69">
        <f t="shared" ref="Q114:Q120" si="9">E114+H114+K114+N114</f>
        <v>13858</v>
      </c>
    </row>
    <row r="115" spans="1:17" s="55" customFormat="1" ht="12.75" x14ac:dyDescent="0.2">
      <c r="A115" s="49"/>
      <c r="B115" s="71" t="s">
        <v>58</v>
      </c>
      <c r="C115" s="3"/>
      <c r="D115" s="14"/>
      <c r="E115" s="69">
        <v>2451</v>
      </c>
      <c r="G115" s="14"/>
      <c r="H115" s="69">
        <v>7073</v>
      </c>
      <c r="J115" s="14"/>
      <c r="K115" s="69">
        <v>-10279</v>
      </c>
      <c r="M115" s="14"/>
      <c r="N115" s="69">
        <v>-19884</v>
      </c>
      <c r="P115" s="14"/>
      <c r="Q115" s="69">
        <f t="shared" si="9"/>
        <v>-20639</v>
      </c>
    </row>
    <row r="116" spans="1:17" s="55" customFormat="1" ht="12.75" x14ac:dyDescent="0.2">
      <c r="A116" s="49"/>
      <c r="B116" s="71" t="s">
        <v>59</v>
      </c>
      <c r="C116" s="3"/>
      <c r="D116" s="14"/>
      <c r="E116" s="69">
        <v>-2521</v>
      </c>
      <c r="G116" s="14"/>
      <c r="H116" s="69">
        <v>1455</v>
      </c>
      <c r="J116" s="14"/>
      <c r="K116" s="69">
        <v>526</v>
      </c>
      <c r="M116" s="14"/>
      <c r="N116" s="69">
        <v>4119</v>
      </c>
      <c r="P116" s="14"/>
      <c r="Q116" s="69">
        <f t="shared" si="9"/>
        <v>3579</v>
      </c>
    </row>
    <row r="117" spans="1:17" s="55" customFormat="1" ht="12.75" x14ac:dyDescent="0.2">
      <c r="A117" s="49"/>
      <c r="B117" s="71" t="s">
        <v>60</v>
      </c>
      <c r="C117" s="3"/>
      <c r="D117" s="14"/>
      <c r="E117" s="69">
        <v>-17871</v>
      </c>
      <c r="G117" s="14"/>
      <c r="H117" s="69">
        <v>7556</v>
      </c>
      <c r="J117" s="14"/>
      <c r="K117" s="69">
        <v>5219</v>
      </c>
      <c r="M117" s="14"/>
      <c r="N117" s="69">
        <v>9692</v>
      </c>
      <c r="P117" s="14"/>
      <c r="Q117" s="69">
        <f t="shared" si="9"/>
        <v>4596</v>
      </c>
    </row>
    <row r="118" spans="1:17" s="55" customFormat="1" ht="12.75" x14ac:dyDescent="0.2">
      <c r="A118" s="49"/>
      <c r="B118" s="71" t="s">
        <v>61</v>
      </c>
      <c r="C118" s="3"/>
      <c r="D118" s="14"/>
      <c r="E118" s="69">
        <v>-805</v>
      </c>
      <c r="G118" s="14"/>
      <c r="H118" s="69">
        <v>-1785</v>
      </c>
      <c r="J118" s="14"/>
      <c r="K118" s="69">
        <v>6242</v>
      </c>
      <c r="M118" s="14"/>
      <c r="N118" s="69">
        <v>-861</v>
      </c>
      <c r="P118" s="14"/>
      <c r="Q118" s="69">
        <f t="shared" si="9"/>
        <v>2791</v>
      </c>
    </row>
    <row r="119" spans="1:17" s="55" customFormat="1" ht="12.75" x14ac:dyDescent="0.2">
      <c r="A119" s="49"/>
      <c r="B119" s="71" t="s">
        <v>62</v>
      </c>
      <c r="C119" s="3"/>
      <c r="D119" s="14"/>
      <c r="E119" s="69">
        <v>866</v>
      </c>
      <c r="G119" s="14"/>
      <c r="H119" s="69">
        <v>315</v>
      </c>
      <c r="J119" s="14"/>
      <c r="K119" s="69">
        <f>-782-1</f>
        <v>-783</v>
      </c>
      <c r="M119" s="14"/>
      <c r="N119" s="69">
        <v>-1824</v>
      </c>
      <c r="P119" s="14"/>
      <c r="Q119" s="69">
        <f t="shared" si="9"/>
        <v>-1426</v>
      </c>
    </row>
    <row r="120" spans="1:17" s="55" customFormat="1" ht="12.75" x14ac:dyDescent="0.2">
      <c r="A120" s="49"/>
      <c r="B120" s="71" t="s">
        <v>63</v>
      </c>
      <c r="C120" s="3"/>
      <c r="D120" s="14"/>
      <c r="E120" s="69">
        <v>-264</v>
      </c>
      <c r="G120" s="14"/>
      <c r="H120" s="69">
        <v>247</v>
      </c>
      <c r="J120" s="14"/>
      <c r="K120" s="69">
        <f>-413-1</f>
        <v>-414</v>
      </c>
      <c r="M120" s="14"/>
      <c r="N120" s="69">
        <v>248</v>
      </c>
      <c r="P120" s="14"/>
      <c r="Q120" s="69">
        <f t="shared" si="9"/>
        <v>-183</v>
      </c>
    </row>
    <row r="121" spans="1:17" s="55" customFormat="1" ht="12.75" x14ac:dyDescent="0.2">
      <c r="A121" s="50" t="s">
        <v>91</v>
      </c>
      <c r="B121" s="2"/>
      <c r="C121" s="3"/>
      <c r="D121" s="72"/>
      <c r="E121" s="73">
        <f>SUM(E107:E120)</f>
        <v>-5823</v>
      </c>
      <c r="G121" s="72"/>
      <c r="H121" s="73">
        <f>SUM(H107:H120)</f>
        <v>3145</v>
      </c>
      <c r="J121" s="72"/>
      <c r="K121" s="73">
        <f>SUM(K107:K120)</f>
        <v>7898</v>
      </c>
      <c r="M121" s="72"/>
      <c r="N121" s="73">
        <f>SUM(N107:N120)</f>
        <v>-1660</v>
      </c>
      <c r="P121" s="72"/>
      <c r="Q121" s="73">
        <f>SUM(Q107:Q120)</f>
        <v>3560</v>
      </c>
    </row>
    <row r="122" spans="1:17" s="55" customFormat="1" ht="12.75" x14ac:dyDescent="0.2">
      <c r="A122" s="50"/>
      <c r="B122" s="2"/>
      <c r="C122" s="3"/>
      <c r="D122" s="74"/>
      <c r="E122" s="75"/>
      <c r="G122" s="74"/>
      <c r="H122" s="75"/>
      <c r="J122" s="74"/>
      <c r="K122" s="75"/>
      <c r="M122" s="74"/>
      <c r="N122" s="75"/>
      <c r="P122" s="74"/>
      <c r="Q122" s="75"/>
    </row>
    <row r="123" spans="1:17" s="55" customFormat="1" ht="12.75" x14ac:dyDescent="0.2">
      <c r="A123" s="49" t="s">
        <v>64</v>
      </c>
      <c r="B123" s="2"/>
      <c r="C123" s="3"/>
      <c r="D123" s="74"/>
      <c r="E123" s="75"/>
      <c r="G123" s="74"/>
      <c r="H123" s="75"/>
      <c r="J123" s="74"/>
      <c r="K123" s="75"/>
      <c r="M123" s="74"/>
      <c r="N123" s="75"/>
      <c r="P123" s="74"/>
      <c r="Q123" s="75"/>
    </row>
    <row r="124" spans="1:17" s="55" customFormat="1" ht="12.75" x14ac:dyDescent="0.2">
      <c r="A124" s="51" t="s">
        <v>65</v>
      </c>
      <c r="B124" s="2"/>
      <c r="C124" s="3"/>
      <c r="D124" s="76"/>
      <c r="E124" s="26">
        <v>-1875</v>
      </c>
      <c r="G124" s="76"/>
      <c r="H124" s="26">
        <v>-1080</v>
      </c>
      <c r="J124" s="76"/>
      <c r="K124" s="26">
        <v>-2606</v>
      </c>
      <c r="M124" s="76"/>
      <c r="N124" s="26">
        <v>-4865</v>
      </c>
      <c r="P124" s="76"/>
      <c r="Q124" s="26">
        <f t="shared" ref="Q124:Q125" si="10">E124+H124+K124+N124</f>
        <v>-10426</v>
      </c>
    </row>
    <row r="125" spans="1:17" s="55" customFormat="1" ht="12.75" x14ac:dyDescent="0.2">
      <c r="A125" s="51" t="s">
        <v>83</v>
      </c>
      <c r="B125" s="2"/>
      <c r="C125" s="3"/>
      <c r="D125" s="76"/>
      <c r="E125" s="77">
        <v>10350</v>
      </c>
      <c r="G125" s="76"/>
      <c r="H125" s="77">
        <v>0</v>
      </c>
      <c r="J125" s="76"/>
      <c r="K125" s="77">
        <v>0</v>
      </c>
      <c r="M125" s="76"/>
      <c r="N125" s="77">
        <v>0</v>
      </c>
      <c r="P125" s="76"/>
      <c r="Q125" s="77">
        <f t="shared" si="10"/>
        <v>10350</v>
      </c>
    </row>
    <row r="126" spans="1:17" s="55" customFormat="1" ht="12.75" x14ac:dyDescent="0.2">
      <c r="A126" s="50" t="s">
        <v>93</v>
      </c>
      <c r="B126" s="2"/>
      <c r="C126" s="3"/>
      <c r="D126" s="78"/>
      <c r="E126" s="79">
        <f>SUM(E124:E125)</f>
        <v>8475</v>
      </c>
      <c r="G126" s="78"/>
      <c r="H126" s="79">
        <f>SUM(H124:H125)</f>
        <v>-1080</v>
      </c>
      <c r="J126" s="78"/>
      <c r="K126" s="79">
        <f>SUM(K124:K125)</f>
        <v>-2606</v>
      </c>
      <c r="M126" s="78"/>
      <c r="N126" s="79">
        <f>SUM(N124:N125)</f>
        <v>-4865</v>
      </c>
      <c r="P126" s="78"/>
      <c r="Q126" s="79">
        <f>SUM(Q124:Q125)</f>
        <v>-76</v>
      </c>
    </row>
    <row r="127" spans="1:17" s="55" customFormat="1" ht="12.75" x14ac:dyDescent="0.2">
      <c r="A127" s="50"/>
      <c r="B127" s="2"/>
      <c r="C127" s="3"/>
      <c r="D127" s="74"/>
      <c r="E127" s="75"/>
      <c r="G127" s="74"/>
      <c r="H127" s="75"/>
      <c r="J127" s="74"/>
      <c r="K127" s="75"/>
      <c r="M127" s="74"/>
      <c r="N127" s="75"/>
      <c r="P127" s="74"/>
      <c r="Q127" s="75"/>
    </row>
    <row r="128" spans="1:17" s="55" customFormat="1" ht="12.75" x14ac:dyDescent="0.2">
      <c r="A128" s="49" t="s">
        <v>66</v>
      </c>
      <c r="B128" s="2"/>
      <c r="C128" s="3"/>
      <c r="D128" s="74"/>
      <c r="E128" s="75"/>
      <c r="G128" s="74"/>
      <c r="H128" s="75"/>
      <c r="J128" s="74"/>
      <c r="K128" s="75"/>
      <c r="M128" s="74"/>
      <c r="N128" s="75"/>
      <c r="P128" s="74"/>
      <c r="Q128" s="75"/>
    </row>
    <row r="129" spans="1:20" s="55" customFormat="1" ht="12.75" x14ac:dyDescent="0.2">
      <c r="A129" s="51" t="s">
        <v>67</v>
      </c>
      <c r="B129" s="2"/>
      <c r="C129" s="3"/>
      <c r="D129" s="74"/>
      <c r="E129" s="69">
        <v>8</v>
      </c>
      <c r="G129" s="74"/>
      <c r="H129" s="69">
        <v>43</v>
      </c>
      <c r="J129" s="74"/>
      <c r="K129" s="69">
        <v>28</v>
      </c>
      <c r="M129" s="74"/>
      <c r="N129" s="69">
        <v>305</v>
      </c>
      <c r="P129" s="74"/>
      <c r="Q129" s="69">
        <f t="shared" ref="Q129:Q134" si="11">E129+H129+K129+N129</f>
        <v>384</v>
      </c>
    </row>
    <row r="130" spans="1:20" s="55" customFormat="1" ht="12.75" x14ac:dyDescent="0.2">
      <c r="A130" s="51" t="s">
        <v>85</v>
      </c>
      <c r="B130" s="2"/>
      <c r="C130" s="3"/>
      <c r="D130" s="74"/>
      <c r="E130" s="69">
        <v>0</v>
      </c>
      <c r="G130" s="74"/>
      <c r="H130" s="69">
        <v>3837</v>
      </c>
      <c r="J130" s="74"/>
      <c r="K130" s="69">
        <f>-30-1</f>
        <v>-31</v>
      </c>
      <c r="M130" s="74"/>
      <c r="N130" s="69">
        <v>3491</v>
      </c>
      <c r="P130" s="74"/>
      <c r="Q130" s="69">
        <f t="shared" si="11"/>
        <v>7297</v>
      </c>
    </row>
    <row r="131" spans="1:20" s="55" customFormat="1" ht="12.75" x14ac:dyDescent="0.2">
      <c r="A131" s="51" t="s">
        <v>68</v>
      </c>
      <c r="B131" s="2"/>
      <c r="C131" s="3"/>
      <c r="D131" s="74"/>
      <c r="E131" s="69">
        <v>-5</v>
      </c>
      <c r="G131" s="74"/>
      <c r="H131" s="69">
        <v>-3</v>
      </c>
      <c r="J131" s="74"/>
      <c r="K131" s="69">
        <f>-46+1</f>
        <v>-45</v>
      </c>
      <c r="M131" s="74"/>
      <c r="N131" s="69">
        <v>-19</v>
      </c>
      <c r="P131" s="74"/>
      <c r="Q131" s="69">
        <f t="shared" si="11"/>
        <v>-72</v>
      </c>
    </row>
    <row r="132" spans="1:20" s="55" customFormat="1" ht="12.75" customHeight="1" x14ac:dyDescent="0.2">
      <c r="A132" s="51" t="s">
        <v>69</v>
      </c>
      <c r="B132" s="2"/>
      <c r="C132" s="3"/>
      <c r="D132" s="74"/>
      <c r="E132" s="26">
        <v>163238</v>
      </c>
      <c r="G132" s="74"/>
      <c r="H132" s="26">
        <v>124826</v>
      </c>
      <c r="J132" s="74"/>
      <c r="K132" s="26">
        <v>116699</v>
      </c>
      <c r="M132" s="74"/>
      <c r="N132" s="26">
        <v>153151</v>
      </c>
      <c r="P132" s="74"/>
      <c r="Q132" s="26">
        <f t="shared" si="11"/>
        <v>557914</v>
      </c>
    </row>
    <row r="133" spans="1:20" s="55" customFormat="1" ht="12.75" customHeight="1" x14ac:dyDescent="0.2">
      <c r="A133" s="51" t="s">
        <v>70</v>
      </c>
      <c r="B133" s="2"/>
      <c r="C133" s="3"/>
      <c r="D133" s="74"/>
      <c r="E133" s="26">
        <v>-163238</v>
      </c>
      <c r="G133" s="74"/>
      <c r="H133" s="26">
        <v>-124826</v>
      </c>
      <c r="J133" s="74"/>
      <c r="K133" s="26">
        <v>-116699</v>
      </c>
      <c r="M133" s="74"/>
      <c r="N133" s="26">
        <v>-153151</v>
      </c>
      <c r="P133" s="74"/>
      <c r="Q133" s="26">
        <f t="shared" si="11"/>
        <v>-557914</v>
      </c>
    </row>
    <row r="134" spans="1:20" s="55" customFormat="1" ht="12.75" customHeight="1" x14ac:dyDescent="0.2">
      <c r="A134" s="51" t="s">
        <v>96</v>
      </c>
      <c r="B134" s="2"/>
      <c r="C134" s="3"/>
      <c r="D134" s="74"/>
      <c r="E134" s="26">
        <v>0</v>
      </c>
      <c r="G134" s="74"/>
      <c r="H134" s="26">
        <v>0</v>
      </c>
      <c r="J134" s="74"/>
      <c r="K134" s="26">
        <v>-115</v>
      </c>
      <c r="M134" s="74"/>
      <c r="N134" s="26">
        <v>0</v>
      </c>
      <c r="P134" s="74"/>
      <c r="Q134" s="26">
        <f t="shared" si="11"/>
        <v>-115</v>
      </c>
    </row>
    <row r="135" spans="1:20" s="55" customFormat="1" ht="12.75" x14ac:dyDescent="0.2">
      <c r="A135" s="50" t="s">
        <v>98</v>
      </c>
      <c r="B135" s="2"/>
      <c r="C135" s="3"/>
      <c r="D135" s="78"/>
      <c r="E135" s="79">
        <f>SUM(E129:E134)</f>
        <v>3</v>
      </c>
      <c r="G135" s="78"/>
      <c r="H135" s="79">
        <f>SUM(H129:H134)</f>
        <v>3877</v>
      </c>
      <c r="J135" s="78"/>
      <c r="K135" s="79">
        <f>SUM(K129:K134)</f>
        <v>-163</v>
      </c>
      <c r="M135" s="78"/>
      <c r="N135" s="79">
        <f>SUM(N129:N134)</f>
        <v>3777</v>
      </c>
      <c r="P135" s="78"/>
      <c r="Q135" s="79">
        <f>SUM(Q129:Q134)</f>
        <v>7494</v>
      </c>
    </row>
    <row r="136" spans="1:20" s="55" customFormat="1" ht="12.75" x14ac:dyDescent="0.2">
      <c r="A136" s="50"/>
      <c r="B136" s="2"/>
      <c r="C136" s="3"/>
      <c r="D136" s="78"/>
      <c r="E136" s="80"/>
      <c r="G136" s="78"/>
      <c r="H136" s="80"/>
      <c r="J136" s="78"/>
      <c r="K136" s="80"/>
      <c r="M136" s="78"/>
      <c r="N136" s="80"/>
      <c r="P136" s="78"/>
      <c r="Q136" s="80"/>
    </row>
    <row r="137" spans="1:20" s="55" customFormat="1" ht="12.75" x14ac:dyDescent="0.2">
      <c r="A137" s="50" t="s">
        <v>102</v>
      </c>
      <c r="B137" s="2"/>
      <c r="C137" s="3"/>
      <c r="D137" s="74"/>
      <c r="E137" s="69">
        <v>198</v>
      </c>
      <c r="G137" s="74"/>
      <c r="H137" s="69">
        <v>-395</v>
      </c>
      <c r="J137" s="74"/>
      <c r="K137" s="69">
        <v>-271</v>
      </c>
      <c r="M137" s="74"/>
      <c r="N137" s="69">
        <v>-11</v>
      </c>
      <c r="P137" s="74"/>
      <c r="Q137" s="69">
        <f t="shared" ref="Q137" si="12">E137+H137+K137+N137</f>
        <v>-479</v>
      </c>
    </row>
    <row r="138" spans="1:20" s="55" customFormat="1" ht="12.75" x14ac:dyDescent="0.2">
      <c r="A138" s="50"/>
      <c r="B138" s="2"/>
      <c r="C138" s="3"/>
      <c r="D138" s="74"/>
      <c r="E138" s="77"/>
      <c r="G138" s="74"/>
      <c r="H138" s="77"/>
      <c r="J138" s="74"/>
      <c r="K138" s="77"/>
      <c r="M138" s="74"/>
      <c r="N138" s="77"/>
      <c r="P138" s="74"/>
      <c r="Q138" s="77"/>
    </row>
    <row r="139" spans="1:20" s="55" customFormat="1" ht="12.75" x14ac:dyDescent="0.2">
      <c r="A139" s="50" t="s">
        <v>103</v>
      </c>
      <c r="B139" s="2"/>
      <c r="C139" s="3"/>
      <c r="D139" s="81"/>
      <c r="E139" s="80">
        <f>+E121+E126+E135+E137</f>
        <v>2853</v>
      </c>
      <c r="G139" s="81"/>
      <c r="H139" s="80">
        <f>+H121+H126+H135+H137</f>
        <v>5547</v>
      </c>
      <c r="J139" s="81"/>
      <c r="K139" s="80">
        <f>+K121+K126+K135+K137</f>
        <v>4858</v>
      </c>
      <c r="M139" s="81"/>
      <c r="N139" s="80">
        <f>+N121+N126+N135+N137</f>
        <v>-2759</v>
      </c>
      <c r="P139" s="81"/>
      <c r="Q139" s="80">
        <f>+Q121+Q126+Q135+Q137</f>
        <v>10499</v>
      </c>
    </row>
    <row r="140" spans="1:20" x14ac:dyDescent="0.25">
      <c r="A140" s="50" t="s">
        <v>104</v>
      </c>
      <c r="B140" s="2"/>
      <c r="D140" s="74"/>
      <c r="E140" s="82">
        <v>39775</v>
      </c>
      <c r="F140" s="55"/>
      <c r="G140" s="74"/>
      <c r="H140" s="82">
        <f>E141</f>
        <v>42628</v>
      </c>
      <c r="I140" s="55"/>
      <c r="J140" s="74"/>
      <c r="K140" s="82">
        <f>H141</f>
        <v>48175</v>
      </c>
      <c r="L140" s="55"/>
      <c r="M140" s="74"/>
      <c r="N140" s="82">
        <f>K141</f>
        <v>53033</v>
      </c>
      <c r="O140" s="55"/>
      <c r="P140" s="74"/>
      <c r="Q140" s="82">
        <f>E140</f>
        <v>39775</v>
      </c>
      <c r="R140" s="55"/>
      <c r="S140" s="55"/>
      <c r="T140" s="55"/>
    </row>
    <row r="141" spans="1:20" ht="15.75" thickBot="1" x14ac:dyDescent="0.3">
      <c r="A141" s="50" t="s">
        <v>105</v>
      </c>
      <c r="B141" s="2"/>
      <c r="D141" s="83"/>
      <c r="E141" s="57">
        <f>SUM(E139:E140)</f>
        <v>42628</v>
      </c>
      <c r="F141" s="55"/>
      <c r="G141" s="83"/>
      <c r="H141" s="57">
        <f>SUM(H139:H140)</f>
        <v>48175</v>
      </c>
      <c r="I141" s="55"/>
      <c r="J141" s="83"/>
      <c r="K141" s="57">
        <f>SUM(K139:K140)</f>
        <v>53033</v>
      </c>
      <c r="L141" s="55"/>
      <c r="M141" s="83"/>
      <c r="N141" s="57">
        <f>SUM(N139:N140)</f>
        <v>50274</v>
      </c>
      <c r="O141" s="55"/>
      <c r="P141" s="83"/>
      <c r="Q141" s="57">
        <f>SUM(Q139:Q140)</f>
        <v>50274</v>
      </c>
      <c r="R141" s="55"/>
    </row>
    <row r="142" spans="1:20" ht="16.5" thickTop="1" thickBot="1" x14ac:dyDescent="0.3">
      <c r="A142" s="2"/>
      <c r="B142" s="2"/>
      <c r="D142" s="64"/>
      <c r="E142" s="84"/>
      <c r="F142" s="55"/>
      <c r="G142" s="64"/>
      <c r="H142" s="84"/>
      <c r="I142" s="55"/>
      <c r="J142" s="64"/>
      <c r="K142" s="84"/>
      <c r="L142" s="55"/>
      <c r="M142" s="64"/>
      <c r="N142" s="84"/>
      <c r="O142" s="55"/>
      <c r="P142" s="64"/>
      <c r="Q142" s="84"/>
      <c r="R142" s="55"/>
    </row>
    <row r="143" spans="1:20" x14ac:dyDescent="0.25">
      <c r="D143" s="86"/>
      <c r="E143" s="86"/>
      <c r="G143" s="86"/>
      <c r="H143" s="86"/>
      <c r="J143" s="86"/>
      <c r="K143" s="86"/>
      <c r="M143" s="86"/>
      <c r="N143" s="86"/>
      <c r="P143" s="86"/>
      <c r="Q143" s="86"/>
    </row>
    <row r="144" spans="1:20" x14ac:dyDescent="0.25">
      <c r="E144" s="6"/>
      <c r="H144" s="6"/>
      <c r="K144" s="6"/>
      <c r="N144" s="6"/>
      <c r="Q144" s="6"/>
    </row>
    <row r="145" spans="2:2" x14ac:dyDescent="0.25">
      <c r="B145" s="2"/>
    </row>
  </sheetData>
  <mergeCells count="19">
    <mergeCell ref="J3:K3"/>
    <mergeCell ref="J61:K61"/>
    <mergeCell ref="J104:K104"/>
    <mergeCell ref="J105:K105"/>
    <mergeCell ref="M3:N3"/>
    <mergeCell ref="D105:E105"/>
    <mergeCell ref="D104:E104"/>
    <mergeCell ref="D61:E61"/>
    <mergeCell ref="D3:E3"/>
    <mergeCell ref="G3:H3"/>
    <mergeCell ref="G61:H61"/>
    <mergeCell ref="G104:H104"/>
    <mergeCell ref="G105:H105"/>
    <mergeCell ref="M61:N61"/>
    <mergeCell ref="M104:N104"/>
    <mergeCell ref="M105:N105"/>
    <mergeCell ref="P3:Q3"/>
    <mergeCell ref="P104:Q104"/>
    <mergeCell ref="P105:Q105"/>
  </mergeCells>
  <pageMargins left="0.7" right="0.31" top="0.5" bottom="0.25" header="0.05" footer="0"/>
  <pageSetup scale="65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 Historical FS</vt:lpstr>
      <vt:lpstr>'2018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2018-11-05T18:47:10Z</cp:lastPrinted>
  <dcterms:created xsi:type="dcterms:W3CDTF">2018-02-13T02:23:57Z</dcterms:created>
  <dcterms:modified xsi:type="dcterms:W3CDTF">2019-02-04T22:54:54Z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