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workbookProtection lockStructure="1"/>
  <bookViews>
    <workbookView xWindow="0" yWindow="0" windowWidth="16200" windowHeight="5985" tabRatio="880"/>
  </bookViews>
  <sheets>
    <sheet name="2010" sheetId="22" r:id="rId1"/>
  </sheets>
  <calcPr calcId="171027"/>
</workbook>
</file>

<file path=xl/calcChain.xml><?xml version="1.0" encoding="utf-8"?>
<calcChain xmlns="http://schemas.openxmlformats.org/spreadsheetml/2006/main">
  <c r="N129" i="22" l="1"/>
  <c r="N128" i="22"/>
  <c r="N127" i="22"/>
  <c r="N126" i="22"/>
  <c r="N122" i="22"/>
  <c r="N121" i="22"/>
  <c r="N120" i="22"/>
  <c r="N123" i="22" s="1"/>
  <c r="N117" i="22"/>
  <c r="Q130" i="22"/>
  <c r="Q123" i="22"/>
  <c r="N104" i="22"/>
  <c r="N93" i="22"/>
  <c r="N78" i="22"/>
  <c r="N84" i="22" s="1"/>
  <c r="N53" i="22"/>
  <c r="N55" i="22" s="1"/>
  <c r="N54" i="22"/>
  <c r="N11" i="22"/>
  <c r="P11" i="22"/>
  <c r="P14" i="22" s="1"/>
  <c r="P16" i="22" s="1"/>
  <c r="Q49" i="22"/>
  <c r="Q51" i="22"/>
  <c r="Q52" i="22"/>
  <c r="Q50" i="22"/>
  <c r="Q48" i="22"/>
  <c r="Q47" i="22"/>
  <c r="Q46" i="22"/>
  <c r="Q45" i="22"/>
  <c r="Q53" i="22" s="1"/>
  <c r="P39" i="22"/>
  <c r="P35" i="22"/>
  <c r="P29" i="22"/>
  <c r="P32" i="22"/>
  <c r="P31" i="22"/>
  <c r="P30" i="22"/>
  <c r="P24" i="22"/>
  <c r="P23" i="22"/>
  <c r="P22" i="22"/>
  <c r="P21" i="22"/>
  <c r="P20" i="22"/>
  <c r="P12" i="22"/>
  <c r="P8" i="22"/>
  <c r="Q8" i="22" s="1"/>
  <c r="N35" i="22"/>
  <c r="Q35" i="22" s="1"/>
  <c r="N32" i="22"/>
  <c r="Q32" i="22" s="1"/>
  <c r="N30" i="22"/>
  <c r="Q30" i="22" s="1"/>
  <c r="N29" i="22"/>
  <c r="Q29" i="22" s="1"/>
  <c r="M33" i="22"/>
  <c r="N22" i="22"/>
  <c r="N21" i="22"/>
  <c r="N20" i="22"/>
  <c r="K20" i="22"/>
  <c r="K11" i="22"/>
  <c r="N8" i="22"/>
  <c r="Q39" i="22"/>
  <c r="Q12" i="22"/>
  <c r="P33" i="22" l="1"/>
  <c r="Q132" i="22"/>
  <c r="Q134" i="22" s="1"/>
  <c r="N106" i="22"/>
  <c r="P25" i="22"/>
  <c r="P27" i="22" s="1"/>
  <c r="P37" i="22" s="1"/>
  <c r="P41" i="22" s="1"/>
  <c r="P18" i="22"/>
  <c r="K104" i="22" l="1"/>
  <c r="K93" i="22"/>
  <c r="K106" i="22" s="1"/>
  <c r="K78" i="22"/>
  <c r="K84" i="22" s="1"/>
  <c r="K8" i="22"/>
  <c r="K22" i="22" l="1"/>
  <c r="K21" i="22"/>
  <c r="K25" i="22" s="1"/>
  <c r="K33" i="22"/>
  <c r="Q31" i="22"/>
  <c r="Q33" i="22" s="1"/>
  <c r="N23" i="22"/>
  <c r="Q23" i="22" s="1"/>
  <c r="K54" i="22"/>
  <c r="Q54" i="22" s="1"/>
  <c r="Q55" i="22" s="1"/>
  <c r="E22" i="22"/>
  <c r="Q22" i="22" s="1"/>
  <c r="E21" i="22"/>
  <c r="E20" i="22"/>
  <c r="H22" i="22"/>
  <c r="H21" i="22"/>
  <c r="H20" i="22"/>
  <c r="K53" i="22"/>
  <c r="K55" i="22" s="1"/>
  <c r="J33" i="22"/>
  <c r="J25" i="22"/>
  <c r="J14" i="22"/>
  <c r="J16" i="22" s="1"/>
  <c r="J18" i="22" s="1"/>
  <c r="K14" i="22"/>
  <c r="K16" i="22" s="1"/>
  <c r="K18" i="22" s="1"/>
  <c r="H130" i="22"/>
  <c r="Q20" i="22" l="1"/>
  <c r="Q21" i="22"/>
  <c r="Q25" i="22" s="1"/>
  <c r="N33" i="22"/>
  <c r="N130" i="22"/>
  <c r="K27" i="22"/>
  <c r="K37" i="22" s="1"/>
  <c r="K57" i="22" s="1"/>
  <c r="J27" i="22"/>
  <c r="J37" i="22" s="1"/>
  <c r="J41" i="22" s="1"/>
  <c r="N12" i="22"/>
  <c r="H53" i="22"/>
  <c r="H55" i="22" s="1"/>
  <c r="G33" i="22"/>
  <c r="D25" i="22"/>
  <c r="G25" i="22"/>
  <c r="G14" i="22"/>
  <c r="G16" i="22" s="1"/>
  <c r="G18" i="22" s="1"/>
  <c r="H11" i="22"/>
  <c r="H14" i="22" s="1"/>
  <c r="E53" i="22"/>
  <c r="E55" i="22" s="1"/>
  <c r="D33" i="22"/>
  <c r="D14" i="22"/>
  <c r="D16" i="22" s="1"/>
  <c r="E11" i="22"/>
  <c r="Q11" i="22" s="1"/>
  <c r="Q14" i="22" s="1"/>
  <c r="Q16" i="22" s="1"/>
  <c r="Q18" i="22" l="1"/>
  <c r="Q27" i="22"/>
  <c r="Q37" i="22" s="1"/>
  <c r="N132" i="22"/>
  <c r="N134" i="22" s="1"/>
  <c r="K41" i="22"/>
  <c r="N14" i="22"/>
  <c r="N16" i="22" s="1"/>
  <c r="M25" i="22"/>
  <c r="M14" i="22"/>
  <c r="M16" i="22" s="1"/>
  <c r="M18" i="22" s="1"/>
  <c r="D27" i="22"/>
  <c r="D37" i="22" s="1"/>
  <c r="D41" i="22" s="1"/>
  <c r="D18" i="22"/>
  <c r="E14" i="22"/>
  <c r="G27" i="22"/>
  <c r="G37" i="22" s="1"/>
  <c r="G41" i="22" s="1"/>
  <c r="N39" i="22"/>
  <c r="Q41" i="22" l="1"/>
  <c r="Q57" i="22"/>
  <c r="N18" i="22"/>
  <c r="M27" i="22"/>
  <c r="M37" i="22" s="1"/>
  <c r="M41" i="22" s="1"/>
  <c r="H33" i="22" l="1"/>
  <c r="H16" i="22"/>
  <c r="H18" i="22" s="1"/>
  <c r="E33" i="22"/>
  <c r="E16" i="22"/>
  <c r="E18" i="22" s="1"/>
  <c r="H25" i="22" l="1"/>
  <c r="H27" i="22" s="1"/>
  <c r="H37" i="22" s="1"/>
  <c r="H57" i="22" s="1"/>
  <c r="E25" i="22"/>
  <c r="E27" i="22" s="1"/>
  <c r="E37" i="22" s="1"/>
  <c r="E57" i="22" s="1"/>
  <c r="N25" i="22" l="1"/>
  <c r="N27" i="22" s="1"/>
  <c r="E41" i="22"/>
  <c r="H41" i="22"/>
  <c r="N37" i="22" l="1"/>
  <c r="N57" i="22" s="1"/>
  <c r="N41" i="22" l="1"/>
</calcChain>
</file>

<file path=xl/sharedStrings.xml><?xml version="1.0" encoding="utf-8"?>
<sst xmlns="http://schemas.openxmlformats.org/spreadsheetml/2006/main" count="124" uniqueCount="97">
  <si>
    <t>Total current assets</t>
  </si>
  <si>
    <t>Total assets</t>
  </si>
  <si>
    <t>Current liabilities:</t>
  </si>
  <si>
    <t>Total current liabilities</t>
  </si>
  <si>
    <t>Other long-term liabilities</t>
  </si>
  <si>
    <t>Inventory</t>
  </si>
  <si>
    <t>Deferred cost of goods sold</t>
  </si>
  <si>
    <t>Accounts payable</t>
  </si>
  <si>
    <t>Accrued liabilities</t>
  </si>
  <si>
    <t>Assets</t>
  </si>
  <si>
    <t>Current assets:</t>
  </si>
  <si>
    <t>Cash and cash equivalents</t>
  </si>
  <si>
    <t>Marketable securities</t>
  </si>
  <si>
    <t xml:space="preserve">Accounts receivable, net </t>
  </si>
  <si>
    <t>Prepaids and other current assets</t>
  </si>
  <si>
    <t>Property and equipment, net</t>
  </si>
  <si>
    <t>Goodwill</t>
  </si>
  <si>
    <t>Intangible assets, net</t>
  </si>
  <si>
    <t>Other assets</t>
  </si>
  <si>
    <t>Preferred stock warrant liabilities</t>
  </si>
  <si>
    <t>Loans payable</t>
  </si>
  <si>
    <t>Current portion of deferred revenue</t>
  </si>
  <si>
    <t>Long-term portion of deferred revenue</t>
  </si>
  <si>
    <t>Stockholders’ deficit:</t>
  </si>
  <si>
    <t>Common stock</t>
  </si>
  <si>
    <t>Additional paid-in capital</t>
  </si>
  <si>
    <t>Other comprehensive income</t>
  </si>
  <si>
    <t xml:space="preserve">Accumulated deficit </t>
  </si>
  <si>
    <t>Total stockholders’ deficit</t>
  </si>
  <si>
    <t>Total liabilities, convertible preferred stock and</t>
  </si>
  <si>
    <t>Stockholders’ deficit</t>
  </si>
  <si>
    <t>Liabilities, convertible preferred stock and stockholder's deficit</t>
  </si>
  <si>
    <t>Operating activities</t>
  </si>
  <si>
    <t>Investing activities</t>
  </si>
  <si>
    <t>Acquisition of property and equipment</t>
  </si>
  <si>
    <t>Purchase of marketable securities</t>
  </si>
  <si>
    <t>Net cash provided by (used in) investing activities</t>
  </si>
  <si>
    <t>Financing activities</t>
  </si>
  <si>
    <t>Principal payments on bank borrowings</t>
  </si>
  <si>
    <t>Proceeds from initial public offering of common stock</t>
  </si>
  <si>
    <t>Net cash provided by (used in) financing activities</t>
  </si>
  <si>
    <t>Net increase (decrease) in cash and cash equivalents</t>
  </si>
  <si>
    <t>Cash and cash equivalents at beginning of period</t>
  </si>
  <si>
    <t>Cash and cash equivalents at end of period</t>
  </si>
  <si>
    <t>Revenue</t>
  </si>
  <si>
    <t>Total Non-Cash Expenses</t>
  </si>
  <si>
    <t>Calix, Inc.</t>
  </si>
  <si>
    <t>($ in thousands)</t>
  </si>
  <si>
    <t>Calix's non-GAAP measures are not in accordance with, or an alternative for, generally accepted accounting principles and may be different from non-GAAP measures used by other companies.</t>
  </si>
  <si>
    <t>In addition, the above non-GAAP Consolidated Statements of Operations are not based on a comprehensive set of accounting rules or principles.</t>
  </si>
  <si>
    <t>Historical Financials</t>
  </si>
  <si>
    <t>Qtr Ending</t>
  </si>
  <si>
    <t>GAAP</t>
  </si>
  <si>
    <t>Non-GAAP</t>
  </si>
  <si>
    <t>Total operating expenses</t>
  </si>
  <si>
    <t>Net operating income (loss)</t>
  </si>
  <si>
    <t>Gross profit</t>
  </si>
  <si>
    <t>Total cost of revenue</t>
  </si>
  <si>
    <t>Cost of revenue:</t>
  </si>
  <si>
    <t>Gross margin %</t>
  </si>
  <si>
    <r>
      <t xml:space="preserve">Change in fair value of preferred stock warrants </t>
    </r>
    <r>
      <rPr>
        <vertAlign val="superscript"/>
        <sz val="10"/>
        <color theme="1"/>
        <rFont val="Calibri"/>
        <family val="2"/>
        <scheme val="minor"/>
      </rPr>
      <t>(7)</t>
    </r>
  </si>
  <si>
    <r>
      <t xml:space="preserve">Products and services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</si>
  <si>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Amortization of existing technologies </t>
    </r>
    <r>
      <rPr>
        <vertAlign val="superscript"/>
        <sz val="10"/>
        <color theme="1"/>
        <rFont val="Calibri"/>
        <family val="2"/>
        <scheme val="minor"/>
      </rPr>
      <t>(2)</t>
    </r>
  </si>
  <si>
    <t xml:space="preserve">(7) Change in fair value of preferred stock warrants </t>
  </si>
  <si>
    <r>
      <t xml:space="preserve">Research and development 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</si>
  <si>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 xml:space="preserve">Sales and marketing </t>
    </r>
    <r>
      <rPr>
        <vertAlign val="superscript"/>
        <sz val="10"/>
        <color theme="1"/>
        <rFont val="Calibri"/>
        <family val="2"/>
        <scheme val="minor"/>
      </rPr>
      <t>(4)</t>
    </r>
  </si>
  <si>
    <r>
      <t xml:space="preserve">General and Administrative </t>
    </r>
    <r>
      <rPr>
        <vertAlign val="superscript"/>
        <sz val="10"/>
        <color theme="1"/>
        <rFont val="Calibri"/>
        <family val="2"/>
        <scheme val="minor"/>
      </rPr>
      <t>(5)</t>
    </r>
  </si>
  <si>
    <r>
      <t xml:space="preserve">Amortization of intangible assets </t>
    </r>
    <r>
      <rPr>
        <vertAlign val="superscript"/>
        <sz val="10"/>
        <color theme="1"/>
        <rFont val="Calibri"/>
        <family val="2"/>
        <scheme val="minor"/>
      </rPr>
      <t>(6)</t>
    </r>
  </si>
  <si>
    <t>Ytd Ending</t>
  </si>
  <si>
    <t>Interest expense</t>
  </si>
  <si>
    <t>Interest income</t>
  </si>
  <si>
    <t>Other income / (expense)</t>
  </si>
  <si>
    <t>Total other income / (expense)</t>
  </si>
  <si>
    <t>Provision for income taxes</t>
  </si>
  <si>
    <t>Net income / (loss)</t>
  </si>
  <si>
    <t>GAAP net income / (loss) attributable to common  stockholders</t>
  </si>
  <si>
    <t>Non-GAAP bridge to GAAP</t>
  </si>
  <si>
    <t>Net income / (loss) attributable to common stockholders</t>
  </si>
  <si>
    <r>
      <t xml:space="preserve">Preferred stock dividends </t>
    </r>
    <r>
      <rPr>
        <vertAlign val="superscript"/>
        <sz val="10"/>
        <color theme="1"/>
        <rFont val="Calibri"/>
        <family val="2"/>
        <scheme val="minor"/>
      </rPr>
      <t>(8)</t>
    </r>
  </si>
  <si>
    <t>(8) Preferred stock dividends</t>
  </si>
  <si>
    <t>Loan payable</t>
  </si>
  <si>
    <t>Non-GAAP Income Statements 2010</t>
  </si>
  <si>
    <t>Condensed Balance Sheets 2010</t>
  </si>
  <si>
    <t>Condensed Statements of Cash Flows 2010</t>
  </si>
  <si>
    <t>(3) Research and development (stock-based compensation)</t>
  </si>
  <si>
    <t>(4) Sales and marketing (stock-based compensation)</t>
  </si>
  <si>
    <t>(5) General and administration (stock-based compensaton)</t>
  </si>
  <si>
    <t>(6) Operating expense (amortization of intangible assets)</t>
  </si>
  <si>
    <r>
      <t xml:space="preserve">Acquisition-related costs </t>
    </r>
    <r>
      <rPr>
        <vertAlign val="superscript"/>
        <sz val="10"/>
        <color theme="1"/>
        <rFont val="Calibri"/>
        <family val="2"/>
        <scheme val="minor"/>
      </rPr>
      <t>(9)</t>
    </r>
  </si>
  <si>
    <t>(9) Acquisition-related costs</t>
  </si>
  <si>
    <t>(1) Cost of revenues (stock-based compensation)</t>
  </si>
  <si>
    <t>(2) Cost of revenues (amortization of existing technologies)</t>
  </si>
  <si>
    <t>Total Non-Cash and Non-Recurring Expenses</t>
  </si>
  <si>
    <t>Net cash provided by (used in) operating activities</t>
  </si>
  <si>
    <t>Sale and maturity of marketable securities</t>
  </si>
  <si>
    <t>Proceeds from exercise of stock options and warrants and other</t>
  </si>
  <si>
    <t>Taxes withheld upon the vesting of RSUs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</si>
</sst>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_);_(* \(#,##0.000\);_(* &quot;-&quot;??_);_(@_)"/>
    <numFmt numFmtId="169" formatCode="_(* #,##0.0000_);_(* \(#,##0.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>
      <alignment horizontal="centerContinuous"/>
    </xf>
    <xf numFmtId="164" fontId="7" fillId="0" borderId="1">
      <alignment horizontal="center"/>
    </xf>
    <xf numFmtId="40" fontId="3" fillId="2" borderId="0">
      <alignment horizontal="right"/>
    </xf>
    <xf numFmtId="0" fontId="4" fillId="2" borderId="0">
      <alignment horizontal="right"/>
    </xf>
    <xf numFmtId="0" fontId="5" fillId="2" borderId="2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167" fontId="10" fillId="0" borderId="0" xfId="19" applyNumberFormat="1" applyFont="1" applyBorder="1"/>
    <xf numFmtId="166" fontId="10" fillId="0" borderId="0" xfId="1" applyNumberFormat="1" applyFont="1" applyBorder="1"/>
    <xf numFmtId="166" fontId="10" fillId="0" borderId="0" xfId="20" applyNumberFormat="1" applyFont="1" applyBorder="1"/>
    <xf numFmtId="0" fontId="11" fillId="0" borderId="0" xfId="18" applyFont="1"/>
    <xf numFmtId="0" fontId="12" fillId="0" borderId="0" xfId="18" applyFont="1"/>
    <xf numFmtId="0" fontId="12" fillId="0" borderId="0" xfId="18" applyFont="1" applyBorder="1"/>
    <xf numFmtId="0" fontId="11" fillId="0" borderId="0" xfId="18" applyFont="1" applyBorder="1" applyAlignment="1">
      <alignment horizontal="center"/>
    </xf>
    <xf numFmtId="166" fontId="12" fillId="0" borderId="0" xfId="1" applyNumberFormat="1" applyFont="1" applyBorder="1"/>
    <xf numFmtId="0" fontId="11" fillId="0" borderId="0" xfId="18" applyFont="1" applyBorder="1"/>
    <xf numFmtId="165" fontId="12" fillId="0" borderId="0" xfId="21" applyNumberFormat="1" applyFont="1" applyBorder="1"/>
    <xf numFmtId="166" fontId="12" fillId="0" borderId="0" xfId="18" applyNumberFormat="1" applyFont="1" applyBorder="1"/>
    <xf numFmtId="166" fontId="12" fillId="0" borderId="0" xfId="20" applyNumberFormat="1" applyFont="1" applyBorder="1"/>
    <xf numFmtId="0" fontId="13" fillId="0" borderId="0" xfId="18" applyFont="1" applyBorder="1"/>
    <xf numFmtId="0" fontId="10" fillId="2" borderId="0" xfId="0" applyFont="1" applyFill="1"/>
    <xf numFmtId="0" fontId="14" fillId="2" borderId="0" xfId="0" applyFont="1" applyFill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left" indent="1"/>
    </xf>
    <xf numFmtId="43" fontId="10" fillId="2" borderId="0" xfId="1" applyNumberFormat="1" applyFont="1" applyFill="1" applyBorder="1" applyAlignment="1"/>
    <xf numFmtId="43" fontId="10" fillId="0" borderId="0" xfId="0" applyNumberFormat="1" applyFont="1" applyBorder="1"/>
    <xf numFmtId="43" fontId="10" fillId="2" borderId="0" xfId="0" applyNumberFormat="1" applyFont="1" applyFill="1" applyBorder="1"/>
    <xf numFmtId="0" fontId="14" fillId="0" borderId="0" xfId="0" applyFont="1" applyFill="1" applyAlignment="1"/>
    <xf numFmtId="0" fontId="10" fillId="0" borderId="0" xfId="0" applyFont="1" applyFill="1" applyAlignment="1"/>
    <xf numFmtId="43" fontId="10" fillId="0" borderId="0" xfId="14" applyNumberFormat="1" applyFont="1" applyFill="1" applyBorder="1" applyAlignment="1"/>
    <xf numFmtId="43" fontId="10" fillId="0" borderId="0" xfId="14" applyNumberFormat="1" applyFont="1" applyFill="1" applyBorder="1" applyAlignment="1" applyProtection="1"/>
    <xf numFmtId="0" fontId="10" fillId="0" borderId="0" xfId="12" applyFont="1" applyFill="1" applyBorder="1" applyAlignment="1"/>
    <xf numFmtId="43" fontId="10" fillId="0" borderId="0" xfId="15" applyNumberFormat="1" applyFont="1" applyFill="1" applyBorder="1" applyAlignment="1"/>
    <xf numFmtId="0" fontId="15" fillId="0" borderId="0" xfId="18" quotePrefix="1" applyFont="1" applyBorder="1"/>
    <xf numFmtId="167" fontId="12" fillId="0" borderId="0" xfId="3" applyNumberFormat="1" applyFont="1" applyBorder="1"/>
    <xf numFmtId="0" fontId="11" fillId="0" borderId="3" xfId="18" applyFont="1" applyBorder="1" applyAlignment="1">
      <alignment horizontal="center"/>
    </xf>
    <xf numFmtId="0" fontId="11" fillId="0" borderId="4" xfId="18" applyFont="1" applyBorder="1" applyAlignment="1">
      <alignment horizontal="center"/>
    </xf>
    <xf numFmtId="16" fontId="11" fillId="0" borderId="5" xfId="18" applyNumberFormat="1" applyFont="1" applyBorder="1" applyAlignment="1">
      <alignment horizontal="center"/>
    </xf>
    <xf numFmtId="16" fontId="11" fillId="0" borderId="6" xfId="18" applyNumberFormat="1" applyFont="1" applyBorder="1" applyAlignment="1">
      <alignment horizontal="center"/>
    </xf>
    <xf numFmtId="14" fontId="11" fillId="0" borderId="7" xfId="18" applyNumberFormat="1" applyFont="1" applyBorder="1" applyAlignment="1">
      <alignment horizontal="center"/>
    </xf>
    <xf numFmtId="14" fontId="11" fillId="0" borderId="8" xfId="18" applyNumberFormat="1" applyFont="1" applyBorder="1" applyAlignment="1">
      <alignment horizontal="center"/>
    </xf>
    <xf numFmtId="0" fontId="12" fillId="0" borderId="5" xfId="18" applyFont="1" applyBorder="1"/>
    <xf numFmtId="0" fontId="12" fillId="0" borderId="6" xfId="18" applyFont="1" applyBorder="1"/>
    <xf numFmtId="167" fontId="10" fillId="0" borderId="6" xfId="19" applyNumberFormat="1" applyFont="1" applyBorder="1"/>
    <xf numFmtId="166" fontId="12" fillId="0" borderId="5" xfId="1" applyNumberFormat="1" applyFont="1" applyBorder="1"/>
    <xf numFmtId="166" fontId="12" fillId="0" borderId="6" xfId="18" applyNumberFormat="1" applyFont="1" applyBorder="1"/>
    <xf numFmtId="166" fontId="12" fillId="0" borderId="6" xfId="1" applyNumberFormat="1" applyFont="1" applyBorder="1"/>
    <xf numFmtId="166" fontId="12" fillId="0" borderId="9" xfId="1" applyNumberFormat="1" applyFont="1" applyBorder="1"/>
    <xf numFmtId="166" fontId="12" fillId="0" borderId="10" xfId="1" applyNumberFormat="1" applyFont="1" applyBorder="1"/>
    <xf numFmtId="166" fontId="12" fillId="0" borderId="6" xfId="20" applyNumberFormat="1" applyFont="1" applyBorder="1"/>
    <xf numFmtId="0" fontId="11" fillId="0" borderId="6" xfId="18" applyFont="1" applyBorder="1"/>
    <xf numFmtId="165" fontId="12" fillId="0" borderId="5" xfId="21" applyNumberFormat="1" applyFont="1" applyBorder="1"/>
    <xf numFmtId="165" fontId="12" fillId="0" borderId="6" xfId="21" applyNumberFormat="1" applyFont="1" applyBorder="1"/>
    <xf numFmtId="166" fontId="12" fillId="0" borderId="8" xfId="1" applyNumberFormat="1" applyFont="1" applyBorder="1"/>
    <xf numFmtId="166" fontId="10" fillId="0" borderId="5" xfId="1" applyNumberFormat="1" applyFont="1" applyBorder="1"/>
    <xf numFmtId="166" fontId="10" fillId="0" borderId="6" xfId="1" applyNumberFormat="1" applyFont="1" applyBorder="1"/>
    <xf numFmtId="166" fontId="10" fillId="0" borderId="7" xfId="1" applyNumberFormat="1" applyFont="1" applyBorder="1"/>
    <xf numFmtId="166" fontId="10" fillId="0" borderId="8" xfId="1" applyNumberFormat="1" applyFont="1" applyBorder="1"/>
    <xf numFmtId="0" fontId="12" fillId="0" borderId="12" xfId="18" applyFont="1" applyBorder="1"/>
    <xf numFmtId="166" fontId="12" fillId="0" borderId="0" xfId="1" applyNumberFormat="1" applyFont="1" applyFill="1" applyBorder="1"/>
    <xf numFmtId="167" fontId="10" fillId="0" borderId="5" xfId="19" applyNumberFormat="1" applyFont="1" applyBorder="1"/>
    <xf numFmtId="0" fontId="11" fillId="0" borderId="5" xfId="18" applyFont="1" applyBorder="1"/>
    <xf numFmtId="166" fontId="12" fillId="0" borderId="9" xfId="18" applyNumberFormat="1" applyFont="1" applyBorder="1"/>
    <xf numFmtId="166" fontId="12" fillId="0" borderId="10" xfId="18" applyNumberFormat="1" applyFont="1" applyBorder="1"/>
    <xf numFmtId="166" fontId="12" fillId="0" borderId="12" xfId="1" applyNumberFormat="1" applyFont="1" applyBorder="1"/>
    <xf numFmtId="0" fontId="12" fillId="0" borderId="8" xfId="18" applyFont="1" applyBorder="1"/>
    <xf numFmtId="166" fontId="12" fillId="0" borderId="5" xfId="18" applyNumberFormat="1" applyFont="1" applyBorder="1"/>
    <xf numFmtId="166" fontId="12" fillId="0" borderId="8" xfId="18" applyNumberFormat="1" applyFont="1" applyBorder="1"/>
    <xf numFmtId="43" fontId="10" fillId="0" borderId="5" xfId="20" applyFont="1" applyBorder="1"/>
    <xf numFmtId="166" fontId="10" fillId="0" borderId="6" xfId="20" applyNumberFormat="1" applyFont="1" applyBorder="1"/>
    <xf numFmtId="43" fontId="12" fillId="0" borderId="12" xfId="20" applyFont="1" applyBorder="1"/>
    <xf numFmtId="166" fontId="10" fillId="0" borderId="5" xfId="20" applyNumberFormat="1" applyFont="1" applyBorder="1"/>
    <xf numFmtId="166" fontId="12" fillId="0" borderId="9" xfId="1" applyNumberFormat="1" applyFont="1" applyFill="1" applyBorder="1"/>
    <xf numFmtId="166" fontId="12" fillId="0" borderId="10" xfId="1" applyNumberFormat="1" applyFont="1" applyFill="1" applyBorder="1"/>
    <xf numFmtId="166" fontId="12" fillId="0" borderId="7" xfId="1" applyNumberFormat="1" applyFont="1" applyBorder="1"/>
    <xf numFmtId="166" fontId="12" fillId="0" borderId="7" xfId="18" applyNumberFormat="1" applyFont="1" applyBorder="1"/>
    <xf numFmtId="167" fontId="12" fillId="0" borderId="15" xfId="3" applyNumberFormat="1" applyFont="1" applyBorder="1"/>
    <xf numFmtId="167" fontId="12" fillId="0" borderId="16" xfId="3" applyNumberFormat="1" applyFont="1" applyBorder="1"/>
    <xf numFmtId="167" fontId="12" fillId="0" borderId="11" xfId="3" applyNumberFormat="1" applyFont="1" applyBorder="1"/>
    <xf numFmtId="43" fontId="10" fillId="2" borderId="0" xfId="3" applyNumberFormat="1" applyFont="1" applyFill="1" applyBorder="1" applyAlignment="1"/>
    <xf numFmtId="43" fontId="10" fillId="2" borderId="0" xfId="0" applyNumberFormat="1" applyFont="1" applyFill="1" applyBorder="1" applyAlignment="1"/>
    <xf numFmtId="43" fontId="10" fillId="2" borderId="5" xfId="3" applyNumberFormat="1" applyFont="1" applyFill="1" applyBorder="1" applyAlignment="1"/>
    <xf numFmtId="43" fontId="10" fillId="2" borderId="5" xfId="1" applyNumberFormat="1" applyFont="1" applyFill="1" applyBorder="1" applyAlignment="1"/>
    <xf numFmtId="43" fontId="10" fillId="2" borderId="5" xfId="0" applyNumberFormat="1" applyFont="1" applyFill="1" applyBorder="1" applyAlignment="1">
      <alignment vertical="center"/>
    </xf>
    <xf numFmtId="166" fontId="10" fillId="2" borderId="6" xfId="1" applyNumberFormat="1" applyFont="1" applyFill="1" applyBorder="1" applyAlignment="1"/>
    <xf numFmtId="43" fontId="10" fillId="2" borderId="5" xfId="0" applyNumberFormat="1" applyFont="1" applyFill="1" applyBorder="1"/>
    <xf numFmtId="43" fontId="10" fillId="2" borderId="5" xfId="0" applyNumberFormat="1" applyFont="1" applyFill="1" applyBorder="1" applyAlignment="1"/>
    <xf numFmtId="166" fontId="10" fillId="2" borderId="14" xfId="1" applyNumberFormat="1" applyFont="1" applyFill="1" applyBorder="1" applyAlignment="1"/>
    <xf numFmtId="0" fontId="12" fillId="0" borderId="13" xfId="18" applyFont="1" applyBorder="1"/>
    <xf numFmtId="167" fontId="12" fillId="0" borderId="6" xfId="3" applyNumberFormat="1" applyFont="1" applyBorder="1"/>
    <xf numFmtId="167" fontId="10" fillId="2" borderId="11" xfId="3" applyNumberFormat="1" applyFont="1" applyFill="1" applyBorder="1" applyAlignment="1"/>
    <xf numFmtId="43" fontId="10" fillId="0" borderId="5" xfId="0" applyNumberFormat="1" applyFont="1" applyBorder="1"/>
    <xf numFmtId="43" fontId="10" fillId="0" borderId="5" xfId="0" applyNumberFormat="1" applyFont="1" applyFill="1" applyBorder="1"/>
    <xf numFmtId="43" fontId="10" fillId="2" borderId="0" xfId="0" applyNumberFormat="1" applyFont="1" applyFill="1" applyBorder="1" applyAlignment="1">
      <alignment vertical="center"/>
    </xf>
    <xf numFmtId="1" fontId="12" fillId="0" borderId="6" xfId="18" applyNumberFormat="1" applyFont="1" applyBorder="1"/>
    <xf numFmtId="43" fontId="10" fillId="0" borderId="5" xfId="17" applyNumberFormat="1" applyFont="1" applyFill="1" applyBorder="1" applyAlignment="1"/>
    <xf numFmtId="166" fontId="10" fillId="0" borderId="10" xfId="17" applyNumberFormat="1" applyFont="1" applyFill="1" applyBorder="1" applyAlignment="1"/>
    <xf numFmtId="43" fontId="10" fillId="0" borderId="5" xfId="17" applyNumberFormat="1" applyFont="1" applyFill="1" applyBorder="1" applyAlignment="1" applyProtection="1"/>
    <xf numFmtId="43" fontId="10" fillId="0" borderId="6" xfId="17" applyNumberFormat="1" applyFont="1" applyFill="1" applyBorder="1" applyAlignment="1" applyProtection="1"/>
    <xf numFmtId="166" fontId="10" fillId="0" borderId="6" xfId="17" applyNumberFormat="1" applyFont="1" applyFill="1" applyBorder="1" applyAlignment="1"/>
    <xf numFmtId="166" fontId="10" fillId="0" borderId="6" xfId="17" applyNumberFormat="1" applyFont="1" applyFill="1" applyBorder="1" applyAlignment="1" applyProtection="1"/>
    <xf numFmtId="43" fontId="10" fillId="0" borderId="5" xfId="15" applyNumberFormat="1" applyFont="1" applyFill="1" applyBorder="1" applyAlignment="1"/>
    <xf numFmtId="166" fontId="10" fillId="0" borderId="8" xfId="17" applyNumberFormat="1" applyFont="1" applyFill="1" applyBorder="1" applyAlignment="1"/>
    <xf numFmtId="43" fontId="10" fillId="0" borderId="5" xfId="16" applyNumberFormat="1" applyFont="1" applyFill="1" applyBorder="1" applyAlignment="1"/>
    <xf numFmtId="167" fontId="10" fillId="0" borderId="11" xfId="3" applyNumberFormat="1" applyFont="1" applyFill="1" applyBorder="1" applyAlignment="1"/>
    <xf numFmtId="167" fontId="10" fillId="0" borderId="10" xfId="3" applyNumberFormat="1" applyFont="1" applyFill="1" applyBorder="1" applyAlignment="1"/>
    <xf numFmtId="167" fontId="12" fillId="0" borderId="10" xfId="3" applyNumberFormat="1" applyFont="1" applyBorder="1"/>
    <xf numFmtId="169" fontId="10" fillId="0" borderId="5" xfId="17" applyNumberFormat="1" applyFont="1" applyFill="1" applyBorder="1" applyAlignment="1" applyProtection="1"/>
    <xf numFmtId="168" fontId="10" fillId="0" borderId="5" xfId="17" applyNumberFormat="1" applyFont="1" applyFill="1" applyBorder="1" applyAlignment="1"/>
    <xf numFmtId="1" fontId="12" fillId="0" borderId="13" xfId="18" applyNumberFormat="1" applyFont="1" applyBorder="1"/>
    <xf numFmtId="168" fontId="10" fillId="0" borderId="5" xfId="15" applyNumberFormat="1" applyFont="1" applyFill="1" applyBorder="1" applyAlignment="1"/>
    <xf numFmtId="168" fontId="10" fillId="0" borderId="5" xfId="17" applyNumberFormat="1" applyFont="1" applyFill="1" applyBorder="1" applyAlignment="1" applyProtection="1"/>
    <xf numFmtId="168" fontId="10" fillId="0" borderId="5" xfId="16" applyNumberFormat="1" applyFont="1" applyFill="1" applyBorder="1" applyAlignment="1"/>
    <xf numFmtId="168" fontId="10" fillId="0" borderId="0" xfId="14" applyNumberFormat="1" applyFont="1" applyFill="1" applyBorder="1" applyAlignment="1"/>
    <xf numFmtId="1" fontId="12" fillId="0" borderId="0" xfId="18" applyNumberFormat="1" applyFont="1" applyBorder="1"/>
    <xf numFmtId="14" fontId="11" fillId="0" borderId="7" xfId="18" applyNumberFormat="1" applyFont="1" applyBorder="1" applyAlignment="1">
      <alignment horizontal="center"/>
    </xf>
    <xf numFmtId="14" fontId="11" fillId="0" borderId="8" xfId="18" applyNumberFormat="1" applyFont="1" applyBorder="1" applyAlignment="1">
      <alignment horizontal="center"/>
    </xf>
    <xf numFmtId="0" fontId="12" fillId="0" borderId="0" xfId="18" quotePrefix="1" applyFont="1" applyBorder="1"/>
    <xf numFmtId="166" fontId="10" fillId="0" borderId="19" xfId="20" applyNumberFormat="1" applyFont="1" applyBorder="1"/>
    <xf numFmtId="166" fontId="12" fillId="0" borderId="19" xfId="1" applyNumberFormat="1" applyFont="1" applyBorder="1"/>
    <xf numFmtId="166" fontId="10" fillId="0" borderId="19" xfId="1" applyNumberFormat="1" applyFont="1" applyBorder="1"/>
    <xf numFmtId="14" fontId="11" fillId="0" borderId="7" xfId="18" applyNumberFormat="1" applyFont="1" applyBorder="1" applyAlignment="1">
      <alignment horizontal="center"/>
    </xf>
    <xf numFmtId="14" fontId="11" fillId="0" borderId="8" xfId="18" applyNumberFormat="1" applyFont="1" applyBorder="1" applyAlignment="1">
      <alignment horizontal="center"/>
    </xf>
    <xf numFmtId="14" fontId="11" fillId="0" borderId="3" xfId="18" applyNumberFormat="1" applyFont="1" applyBorder="1" applyAlignment="1">
      <alignment horizontal="center"/>
    </xf>
    <xf numFmtId="0" fontId="0" fillId="0" borderId="4" xfId="0" applyBorder="1"/>
    <xf numFmtId="14" fontId="11" fillId="0" borderId="4" xfId="18" applyNumberFormat="1" applyFont="1" applyBorder="1" applyAlignment="1">
      <alignment horizontal="center"/>
    </xf>
    <xf numFmtId="14" fontId="11" fillId="0" borderId="0" xfId="18" applyNumberFormat="1" applyFont="1" applyBorder="1" applyAlignment="1">
      <alignment horizontal="center"/>
    </xf>
    <xf numFmtId="16" fontId="11" fillId="0" borderId="17" xfId="18" applyNumberFormat="1" applyFont="1" applyBorder="1" applyAlignment="1">
      <alignment horizontal="center"/>
    </xf>
    <xf numFmtId="16" fontId="11" fillId="0" borderId="18" xfId="18" applyNumberFormat="1" applyFont="1" applyBorder="1" applyAlignment="1">
      <alignment horizontal="center"/>
    </xf>
    <xf numFmtId="16" fontId="11" fillId="0" borderId="0" xfId="18" applyNumberFormat="1" applyFont="1" applyBorder="1" applyAlignment="1">
      <alignment horizontal="center"/>
    </xf>
    <xf numFmtId="14" fontId="11" fillId="0" borderId="7" xfId="18" applyNumberFormat="1" applyFont="1" applyBorder="1" applyAlignment="1">
      <alignment horizontal="center"/>
    </xf>
    <xf numFmtId="14" fontId="11" fillId="0" borderId="8" xfId="18" applyNumberFormat="1" applyFont="1" applyBorder="1" applyAlignment="1">
      <alignment horizontal="center"/>
    </xf>
  </cellXfs>
  <cellStyles count="22">
    <cellStyle name="Comma" xfId="1" builtinId="3"/>
    <cellStyle name="Comma 2" xfId="2"/>
    <cellStyle name="Comma 2 2" xfId="14"/>
    <cellStyle name="Comma 3" xfId="17"/>
    <cellStyle name="Comma 4" xfId="20"/>
    <cellStyle name="Currency" xfId="3" builtinId="4"/>
    <cellStyle name="Currency 2" xfId="4"/>
    <cellStyle name="Currency 2 2" xfId="15"/>
    <cellStyle name="Currency 3" xfId="16"/>
    <cellStyle name="Currency 4" xfId="19"/>
    <cellStyle name="HeadingColumn" xfId="5"/>
    <cellStyle name="HeadingYear" xfId="6"/>
    <cellStyle name="Normal" xfId="0" builtinId="0"/>
    <cellStyle name="Normal 2" xfId="12"/>
    <cellStyle name="Normal 3" xfId="13"/>
    <cellStyle name="Normal 4" xfId="18"/>
    <cellStyle name="Output Amounts" xfId="7"/>
    <cellStyle name="Output Column Headings" xfId="8"/>
    <cellStyle name="Output Line Items" xfId="9"/>
    <cellStyle name="Output Report Heading" xfId="10"/>
    <cellStyle name="Output Report Title" xfId="11"/>
    <cellStyle name="Percent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36"/>
  <sheetViews>
    <sheetView tabSelected="1" topLeftCell="A17" zoomScale="90" zoomScaleNormal="90" workbookViewId="0">
      <selection activeCell="M8" sqref="M8"/>
    </sheetView>
  </sheetViews>
  <sheetFormatPr defaultColWidth="8.85546875" defaultRowHeight="12.75" x14ac:dyDescent="0.2"/>
  <cols>
    <col min="1" max="1" width="1.140625" style="5" customWidth="1"/>
    <col min="2" max="2" width="3.28515625" style="5" customWidth="1"/>
    <col min="3" max="3" width="55.85546875" style="5" customWidth="1"/>
    <col min="4" max="5" width="10.5703125" style="5" customWidth="1"/>
    <col min="6" max="6" width="2.7109375" style="6" customWidth="1"/>
    <col min="7" max="7" width="10.5703125" style="6" customWidth="1"/>
    <col min="8" max="8" width="10.5703125" style="5" customWidth="1"/>
    <col min="9" max="9" width="2.7109375" style="6" customWidth="1"/>
    <col min="10" max="11" width="10.5703125" style="6" customWidth="1"/>
    <col min="12" max="12" width="2.7109375" style="6" customWidth="1"/>
    <col min="13" max="13" width="10.5703125" style="6" customWidth="1"/>
    <col min="14" max="14" width="10.5703125" style="5" customWidth="1"/>
    <col min="15" max="15" width="2.7109375" style="6" customWidth="1"/>
    <col min="16" max="16" width="10.5703125" style="6" bestFit="1" customWidth="1"/>
    <col min="17" max="17" width="10.5703125" style="5" customWidth="1"/>
    <col min="18" max="18" width="2.7109375" style="6" customWidth="1"/>
    <col min="19" max="19" width="10.5703125" style="6" customWidth="1"/>
    <col min="20" max="20" width="10.5703125" style="5" customWidth="1"/>
    <col min="21" max="22" width="2.7109375" style="6" customWidth="1"/>
    <col min="23" max="23" width="10.5703125" style="6" customWidth="1"/>
    <col min="24" max="24" width="10.5703125" style="5" customWidth="1"/>
    <col min="25" max="25" width="2.7109375" style="6" customWidth="1"/>
    <col min="26" max="26" width="10.5703125" style="6" customWidth="1"/>
    <col min="27" max="27" width="10.5703125" style="5" customWidth="1"/>
    <col min="28" max="28" width="2.7109375" style="6" customWidth="1"/>
    <col min="29" max="29" width="10.5703125" style="6" customWidth="1"/>
    <col min="30" max="30" width="10.5703125" style="5" customWidth="1"/>
    <col min="31" max="31" width="2.7109375" style="6" customWidth="1"/>
    <col min="32" max="32" width="10.5703125" style="6" customWidth="1"/>
    <col min="33" max="33" width="10.5703125" style="5" customWidth="1"/>
    <col min="34" max="34" width="2.7109375" style="6" customWidth="1"/>
    <col min="35" max="35" width="10.5703125" style="6" customWidth="1"/>
    <col min="36" max="36" width="10.5703125" style="5" customWidth="1"/>
    <col min="37" max="38" width="2.7109375" style="6" customWidth="1"/>
    <col min="39" max="39" width="10.5703125" style="6" customWidth="1"/>
    <col min="40" max="40" width="10.5703125" style="5" customWidth="1"/>
    <col min="41" max="41" width="2.7109375" style="6" customWidth="1"/>
    <col min="42" max="42" width="10.140625" style="6" customWidth="1"/>
    <col min="43" max="43" width="10.140625" style="5" customWidth="1"/>
    <col min="44" max="44" width="2.7109375" style="6" customWidth="1"/>
    <col min="45" max="45" width="10.140625" style="6" customWidth="1"/>
    <col min="46" max="46" width="10.140625" style="5" customWidth="1"/>
    <col min="47" max="16384" width="8.85546875" style="5"/>
  </cols>
  <sheetData>
    <row r="1" spans="2:17" x14ac:dyDescent="0.2">
      <c r="B1" s="4" t="s">
        <v>46</v>
      </c>
    </row>
    <row r="2" spans="2:17" x14ac:dyDescent="0.2">
      <c r="B2" s="4" t="s">
        <v>50</v>
      </c>
    </row>
    <row r="3" spans="2:17" ht="13.5" thickBot="1" x14ac:dyDescent="0.25">
      <c r="B3" s="4" t="s">
        <v>81</v>
      </c>
    </row>
    <row r="4" spans="2:17" x14ac:dyDescent="0.2">
      <c r="B4" s="27" t="s">
        <v>47</v>
      </c>
      <c r="D4" s="29" t="s">
        <v>52</v>
      </c>
      <c r="E4" s="30" t="s">
        <v>53</v>
      </c>
      <c r="G4" s="29" t="s">
        <v>52</v>
      </c>
      <c r="H4" s="30" t="s">
        <v>53</v>
      </c>
      <c r="J4" s="29" t="s">
        <v>52</v>
      </c>
      <c r="K4" s="30" t="s">
        <v>53</v>
      </c>
      <c r="M4" s="29" t="s">
        <v>52</v>
      </c>
      <c r="N4" s="30" t="s">
        <v>53</v>
      </c>
      <c r="P4" s="29" t="s">
        <v>52</v>
      </c>
      <c r="Q4" s="30" t="s">
        <v>53</v>
      </c>
    </row>
    <row r="5" spans="2:17" x14ac:dyDescent="0.2">
      <c r="D5" s="31" t="s">
        <v>51</v>
      </c>
      <c r="E5" s="32" t="s">
        <v>51</v>
      </c>
      <c r="F5" s="7"/>
      <c r="G5" s="31" t="s">
        <v>51</v>
      </c>
      <c r="H5" s="32" t="s">
        <v>51</v>
      </c>
      <c r="I5" s="7"/>
      <c r="J5" s="31" t="s">
        <v>51</v>
      </c>
      <c r="K5" s="32" t="s">
        <v>51</v>
      </c>
      <c r="L5" s="7"/>
      <c r="M5" s="31" t="s">
        <v>51</v>
      </c>
      <c r="N5" s="32" t="s">
        <v>51</v>
      </c>
      <c r="P5" s="31" t="s">
        <v>68</v>
      </c>
      <c r="Q5" s="32" t="s">
        <v>68</v>
      </c>
    </row>
    <row r="6" spans="2:17" x14ac:dyDescent="0.2">
      <c r="D6" s="33">
        <v>40264</v>
      </c>
      <c r="E6" s="34">
        <v>40264</v>
      </c>
      <c r="F6" s="7"/>
      <c r="G6" s="33">
        <v>40355</v>
      </c>
      <c r="H6" s="34">
        <v>40355</v>
      </c>
      <c r="I6" s="7"/>
      <c r="J6" s="109">
        <v>40446</v>
      </c>
      <c r="K6" s="110">
        <v>40446</v>
      </c>
      <c r="L6" s="7"/>
      <c r="M6" s="33">
        <v>40543</v>
      </c>
      <c r="N6" s="34">
        <v>40543</v>
      </c>
      <c r="P6" s="115">
        <v>40543</v>
      </c>
      <c r="Q6" s="116">
        <v>40543</v>
      </c>
    </row>
    <row r="7" spans="2:17" x14ac:dyDescent="0.2">
      <c r="D7" s="35"/>
      <c r="E7" s="36"/>
      <c r="G7" s="35"/>
      <c r="H7" s="36"/>
      <c r="J7" s="35"/>
      <c r="K7" s="36"/>
      <c r="M7" s="35"/>
      <c r="N7" s="36"/>
      <c r="P7" s="35"/>
      <c r="Q7" s="36"/>
    </row>
    <row r="8" spans="2:17" x14ac:dyDescent="0.2">
      <c r="B8" s="6" t="s">
        <v>44</v>
      </c>
      <c r="C8" s="6"/>
      <c r="D8" s="54">
        <v>48203</v>
      </c>
      <c r="E8" s="37">
        <v>48203</v>
      </c>
      <c r="F8" s="1"/>
      <c r="G8" s="54">
        <v>71653</v>
      </c>
      <c r="H8" s="37">
        <v>71653</v>
      </c>
      <c r="I8" s="1"/>
      <c r="J8" s="54">
        <v>75492</v>
      </c>
      <c r="K8" s="37">
        <f>+J8</f>
        <v>75492</v>
      </c>
      <c r="L8" s="1"/>
      <c r="M8" s="54">
        <v>91695</v>
      </c>
      <c r="N8" s="37">
        <f>+M8</f>
        <v>91695</v>
      </c>
      <c r="P8" s="54">
        <f>+D8+G8+J8+M8</f>
        <v>287043</v>
      </c>
      <c r="Q8" s="37">
        <f>+P8</f>
        <v>287043</v>
      </c>
    </row>
    <row r="9" spans="2:17" x14ac:dyDescent="0.2">
      <c r="B9" s="6"/>
      <c r="C9" s="6"/>
      <c r="D9" s="35"/>
      <c r="E9" s="36"/>
      <c r="G9" s="35"/>
      <c r="H9" s="36"/>
      <c r="J9" s="35"/>
      <c r="K9" s="36"/>
      <c r="M9" s="35"/>
      <c r="N9" s="36"/>
      <c r="P9" s="35"/>
      <c r="Q9" s="36"/>
    </row>
    <row r="10" spans="2:17" x14ac:dyDescent="0.2">
      <c r="B10" s="6" t="s">
        <v>58</v>
      </c>
      <c r="C10" s="6"/>
      <c r="D10" s="35"/>
      <c r="E10" s="36"/>
      <c r="G10" s="35"/>
      <c r="H10" s="36"/>
      <c r="J10" s="35"/>
      <c r="K10" s="36"/>
      <c r="M10" s="35"/>
      <c r="N10" s="36"/>
      <c r="P10" s="35"/>
      <c r="Q10" s="36"/>
    </row>
    <row r="11" spans="2:17" ht="15" x14ac:dyDescent="0.2">
      <c r="C11" s="6" t="s">
        <v>61</v>
      </c>
      <c r="D11" s="38">
        <v>30171</v>
      </c>
      <c r="E11" s="40">
        <f>+D11-E45</f>
        <v>30031</v>
      </c>
      <c r="G11" s="38">
        <v>41855</v>
      </c>
      <c r="H11" s="40">
        <f>+G11-H45</f>
        <v>41371</v>
      </c>
      <c r="J11" s="38">
        <v>45168</v>
      </c>
      <c r="K11" s="40">
        <f>+J11-K45</f>
        <v>44640</v>
      </c>
      <c r="M11" s="60">
        <v>51679</v>
      </c>
      <c r="N11" s="40">
        <f>+M11-N45</f>
        <v>51086</v>
      </c>
      <c r="P11" s="60">
        <f>+D11+G11+J11+M11</f>
        <v>168873</v>
      </c>
      <c r="Q11" s="39">
        <f>+E11+H11+K11+N11</f>
        <v>167128</v>
      </c>
    </row>
    <row r="12" spans="2:17" ht="15" x14ac:dyDescent="0.2">
      <c r="C12" s="6" t="s">
        <v>62</v>
      </c>
      <c r="D12" s="38">
        <v>1360</v>
      </c>
      <c r="E12" s="40">
        <v>0</v>
      </c>
      <c r="G12" s="38">
        <v>1360</v>
      </c>
      <c r="H12" s="40">
        <v>0</v>
      </c>
      <c r="J12" s="38">
        <v>1360</v>
      </c>
      <c r="K12" s="40">
        <v>0</v>
      </c>
      <c r="M12" s="60">
        <v>1360</v>
      </c>
      <c r="N12" s="39">
        <f>+E12+H12</f>
        <v>0</v>
      </c>
      <c r="P12" s="60">
        <f>++D12+G12+J12+M12</f>
        <v>5440</v>
      </c>
      <c r="Q12" s="39">
        <f>+H12+K12</f>
        <v>0</v>
      </c>
    </row>
    <row r="13" spans="2:17" x14ac:dyDescent="0.2">
      <c r="B13" s="6"/>
      <c r="C13" s="6"/>
      <c r="D13" s="38"/>
      <c r="E13" s="40"/>
      <c r="G13" s="38"/>
      <c r="H13" s="40"/>
      <c r="J13" s="38"/>
      <c r="K13" s="40"/>
      <c r="M13" s="35"/>
      <c r="N13" s="36"/>
      <c r="P13" s="35"/>
      <c r="Q13" s="36"/>
    </row>
    <row r="14" spans="2:17" x14ac:dyDescent="0.2">
      <c r="B14" s="6" t="s">
        <v>57</v>
      </c>
      <c r="C14" s="6"/>
      <c r="D14" s="41">
        <f>SUM(D11:D13)</f>
        <v>31531</v>
      </c>
      <c r="E14" s="42">
        <f>SUM(E11:E13)</f>
        <v>30031</v>
      </c>
      <c r="F14" s="8"/>
      <c r="G14" s="41">
        <f>SUM(G11:G13)</f>
        <v>43215</v>
      </c>
      <c r="H14" s="42">
        <f>SUM(H11:H13)</f>
        <v>41371</v>
      </c>
      <c r="I14" s="8"/>
      <c r="J14" s="41">
        <f>SUM(J11:J13)</f>
        <v>46528</v>
      </c>
      <c r="K14" s="42">
        <f>SUM(K11:K13)</f>
        <v>44640</v>
      </c>
      <c r="L14" s="8"/>
      <c r="M14" s="41">
        <f>SUM(M11:M13)</f>
        <v>53039</v>
      </c>
      <c r="N14" s="42">
        <f>SUM(N11:N13)</f>
        <v>51086</v>
      </c>
      <c r="P14" s="41">
        <f>SUM(P11:P13)</f>
        <v>174313</v>
      </c>
      <c r="Q14" s="42">
        <f>SUM(Q11:Q13)</f>
        <v>167128</v>
      </c>
    </row>
    <row r="15" spans="2:17" x14ac:dyDescent="0.2">
      <c r="B15" s="6"/>
      <c r="C15" s="6"/>
      <c r="D15" s="38"/>
      <c r="E15" s="40"/>
      <c r="G15" s="38"/>
      <c r="H15" s="40"/>
      <c r="J15" s="38"/>
      <c r="K15" s="40"/>
      <c r="M15" s="35"/>
      <c r="N15" s="36"/>
      <c r="P15" s="35"/>
      <c r="Q15" s="36"/>
    </row>
    <row r="16" spans="2:17" x14ac:dyDescent="0.2">
      <c r="B16" s="6" t="s">
        <v>56</v>
      </c>
      <c r="C16" s="6"/>
      <c r="D16" s="38">
        <f>+D8-D14</f>
        <v>16672</v>
      </c>
      <c r="E16" s="40">
        <f>+E8-E14</f>
        <v>18172</v>
      </c>
      <c r="F16" s="12"/>
      <c r="G16" s="38">
        <f>+G8-G14</f>
        <v>28438</v>
      </c>
      <c r="H16" s="40">
        <f>+H8-H14</f>
        <v>30282</v>
      </c>
      <c r="I16" s="8"/>
      <c r="J16" s="38">
        <f>+J8-J14</f>
        <v>28964</v>
      </c>
      <c r="K16" s="40">
        <f>+K8-K14</f>
        <v>30852</v>
      </c>
      <c r="L16" s="8"/>
      <c r="M16" s="38">
        <f>+M8-M14</f>
        <v>38656</v>
      </c>
      <c r="N16" s="40">
        <f>+N8-N14</f>
        <v>40609</v>
      </c>
      <c r="P16" s="38">
        <f>+P8-P14</f>
        <v>112730</v>
      </c>
      <c r="Q16" s="40">
        <f>+Q8-Q14</f>
        <v>119915</v>
      </c>
    </row>
    <row r="17" spans="2:17" x14ac:dyDescent="0.2">
      <c r="B17" s="6"/>
      <c r="C17" s="6"/>
      <c r="D17" s="55"/>
      <c r="E17" s="44"/>
      <c r="F17" s="9"/>
      <c r="G17" s="55"/>
      <c r="H17" s="36"/>
      <c r="J17" s="55"/>
      <c r="K17" s="36"/>
      <c r="M17" s="35"/>
      <c r="N17" s="36"/>
      <c r="P17" s="35"/>
      <c r="Q17" s="36"/>
    </row>
    <row r="18" spans="2:17" x14ac:dyDescent="0.2">
      <c r="B18" s="6" t="s">
        <v>59</v>
      </c>
      <c r="C18" s="6"/>
      <c r="D18" s="45">
        <f>+D16/D8</f>
        <v>0.34587058896749168</v>
      </c>
      <c r="E18" s="46">
        <f>+E16/E8</f>
        <v>0.37698898408812731</v>
      </c>
      <c r="F18" s="10"/>
      <c r="G18" s="45">
        <f>+G16/G8</f>
        <v>0.39688498736968447</v>
      </c>
      <c r="H18" s="46">
        <f>+H16/H8</f>
        <v>0.42262012755920897</v>
      </c>
      <c r="I18" s="10"/>
      <c r="J18" s="45">
        <f>+J16/J8</f>
        <v>0.38366979282572988</v>
      </c>
      <c r="K18" s="46">
        <f>+K16/K8</f>
        <v>0.40867906533142584</v>
      </c>
      <c r="L18" s="10"/>
      <c r="M18" s="45">
        <f>+M16/M8</f>
        <v>0.42157151425922895</v>
      </c>
      <c r="N18" s="46">
        <f>+N16/N8</f>
        <v>0.44287038551720376</v>
      </c>
      <c r="P18" s="45">
        <f>+P16/P8</f>
        <v>0.39272861557327648</v>
      </c>
      <c r="Q18" s="46">
        <f>+Q16/Q8</f>
        <v>0.41775970847573363</v>
      </c>
    </row>
    <row r="19" spans="2:17" x14ac:dyDescent="0.2">
      <c r="B19" s="6"/>
      <c r="C19" s="6"/>
      <c r="D19" s="35"/>
      <c r="E19" s="36"/>
      <c r="G19" s="35"/>
      <c r="H19" s="36"/>
      <c r="J19" s="35"/>
      <c r="K19" s="36"/>
      <c r="M19" s="35"/>
      <c r="N19" s="36"/>
      <c r="P19" s="35"/>
      <c r="Q19" s="36"/>
    </row>
    <row r="20" spans="2:17" ht="15" x14ac:dyDescent="0.2">
      <c r="B20" s="6" t="s">
        <v>64</v>
      </c>
      <c r="C20" s="6"/>
      <c r="D20" s="38">
        <v>11847</v>
      </c>
      <c r="E20" s="40">
        <f>D20-E47</f>
        <v>11277</v>
      </c>
      <c r="F20" s="11"/>
      <c r="G20" s="60">
        <v>13086</v>
      </c>
      <c r="H20" s="39">
        <f>G20-H47</f>
        <v>11400</v>
      </c>
      <c r="I20" s="11"/>
      <c r="J20" s="60">
        <v>14299</v>
      </c>
      <c r="K20" s="39">
        <f>J20-K47</f>
        <v>12541</v>
      </c>
      <c r="L20" s="11"/>
      <c r="M20" s="60">
        <v>16180</v>
      </c>
      <c r="N20" s="39">
        <f>M20-N47</f>
        <v>14228</v>
      </c>
      <c r="P20" s="60">
        <f t="shared" ref="P20:Q23" si="0">+D20+G20+J20+M20</f>
        <v>55412</v>
      </c>
      <c r="Q20" s="39">
        <f t="shared" si="0"/>
        <v>49446</v>
      </c>
    </row>
    <row r="21" spans="2:17" ht="15" x14ac:dyDescent="0.2">
      <c r="B21" s="6" t="s">
        <v>65</v>
      </c>
      <c r="C21" s="6"/>
      <c r="D21" s="38">
        <v>8422</v>
      </c>
      <c r="E21" s="40">
        <f>D21-E48</f>
        <v>7988</v>
      </c>
      <c r="F21" s="11"/>
      <c r="G21" s="60">
        <v>10184</v>
      </c>
      <c r="H21" s="39">
        <f>G21-H48</f>
        <v>8937</v>
      </c>
      <c r="I21" s="11"/>
      <c r="J21" s="60">
        <v>10408</v>
      </c>
      <c r="K21" s="39">
        <f>J21-K48</f>
        <v>9055</v>
      </c>
      <c r="L21" s="11"/>
      <c r="M21" s="60">
        <v>13107</v>
      </c>
      <c r="N21" s="39">
        <f>M21-N48</f>
        <v>11586</v>
      </c>
      <c r="P21" s="60">
        <f t="shared" si="0"/>
        <v>42121</v>
      </c>
      <c r="Q21" s="39">
        <f t="shared" si="0"/>
        <v>37566</v>
      </c>
    </row>
    <row r="22" spans="2:17" ht="15" x14ac:dyDescent="0.2">
      <c r="B22" s="6" t="s">
        <v>66</v>
      </c>
      <c r="C22" s="6"/>
      <c r="D22" s="38">
        <v>4748</v>
      </c>
      <c r="E22" s="40">
        <f>D22-E49</f>
        <v>3085</v>
      </c>
      <c r="F22" s="11"/>
      <c r="G22" s="60">
        <v>7423</v>
      </c>
      <c r="H22" s="39">
        <f>G22-H49</f>
        <v>3659</v>
      </c>
      <c r="I22" s="11"/>
      <c r="J22" s="60">
        <v>7344</v>
      </c>
      <c r="K22" s="39">
        <f>J22-K49</f>
        <v>3489</v>
      </c>
      <c r="L22" s="11"/>
      <c r="M22" s="60">
        <v>8483</v>
      </c>
      <c r="N22" s="39">
        <f>M22-N49</f>
        <v>4456</v>
      </c>
      <c r="P22" s="60">
        <f t="shared" si="0"/>
        <v>27998</v>
      </c>
      <c r="Q22" s="39">
        <f t="shared" si="0"/>
        <v>14689</v>
      </c>
    </row>
    <row r="23" spans="2:17" ht="15" x14ac:dyDescent="0.2">
      <c r="B23" s="6" t="s">
        <v>88</v>
      </c>
      <c r="C23" s="6"/>
      <c r="D23" s="38">
        <v>0</v>
      </c>
      <c r="E23" s="40">
        <v>0</v>
      </c>
      <c r="F23" s="11"/>
      <c r="G23" s="60">
        <v>0</v>
      </c>
      <c r="H23" s="39">
        <v>0</v>
      </c>
      <c r="I23" s="11"/>
      <c r="J23" s="60">
        <v>2137</v>
      </c>
      <c r="K23" s="39">
        <v>0</v>
      </c>
      <c r="L23" s="11"/>
      <c r="M23" s="60">
        <v>1805</v>
      </c>
      <c r="N23" s="39">
        <f t="shared" ref="N23" si="1">+E23+H23+K23</f>
        <v>0</v>
      </c>
      <c r="P23" s="60">
        <f t="shared" si="0"/>
        <v>3942</v>
      </c>
      <c r="Q23" s="39">
        <f t="shared" si="0"/>
        <v>0</v>
      </c>
    </row>
    <row r="24" spans="2:17" ht="15" x14ac:dyDescent="0.2">
      <c r="B24" s="6" t="s">
        <v>67</v>
      </c>
      <c r="C24" s="6"/>
      <c r="D24" s="38">
        <v>185</v>
      </c>
      <c r="E24" s="47">
        <v>0</v>
      </c>
      <c r="F24" s="11"/>
      <c r="G24" s="60">
        <v>185</v>
      </c>
      <c r="H24" s="61">
        <v>0</v>
      </c>
      <c r="I24" s="11"/>
      <c r="J24" s="60">
        <v>185</v>
      </c>
      <c r="K24" s="61">
        <v>0</v>
      </c>
      <c r="L24" s="11"/>
      <c r="M24" s="60">
        <v>185</v>
      </c>
      <c r="N24" s="39">
        <v>0</v>
      </c>
      <c r="P24" s="60">
        <f>+D24+G24+J24+M24</f>
        <v>740</v>
      </c>
      <c r="Q24" s="39">
        <v>0</v>
      </c>
    </row>
    <row r="25" spans="2:17" x14ac:dyDescent="0.2">
      <c r="C25" s="6" t="s">
        <v>54</v>
      </c>
      <c r="D25" s="41">
        <f>SUM(D20:D24)</f>
        <v>25202</v>
      </c>
      <c r="E25" s="42">
        <f>SUM(E20:E22)</f>
        <v>22350</v>
      </c>
      <c r="F25" s="8"/>
      <c r="G25" s="56">
        <f>SUM(G20:G24)</f>
        <v>30878</v>
      </c>
      <c r="H25" s="57">
        <f>SUM(H20:H24)</f>
        <v>23996</v>
      </c>
      <c r="I25" s="11"/>
      <c r="J25" s="56">
        <f>SUM(J20:J24)</f>
        <v>34373</v>
      </c>
      <c r="K25" s="57">
        <f>SUM(K20:K24)</f>
        <v>25085</v>
      </c>
      <c r="L25" s="11"/>
      <c r="M25" s="56">
        <f>SUM(M20:M24)</f>
        <v>39760</v>
      </c>
      <c r="N25" s="57">
        <f>SUM(N20:N24)</f>
        <v>30270</v>
      </c>
      <c r="P25" s="56">
        <f>SUM(P20:P24)</f>
        <v>130213</v>
      </c>
      <c r="Q25" s="57">
        <f>SUM(Q20:Q24)</f>
        <v>101701</v>
      </c>
    </row>
    <row r="26" spans="2:17" x14ac:dyDescent="0.2">
      <c r="B26" s="6"/>
      <c r="C26" s="6"/>
      <c r="D26" s="38"/>
      <c r="E26" s="40"/>
      <c r="G26" s="35"/>
      <c r="H26" s="36"/>
      <c r="J26" s="35"/>
      <c r="K26" s="36"/>
      <c r="M26" s="35"/>
      <c r="N26" s="36"/>
      <c r="P26" s="35"/>
      <c r="Q26" s="36"/>
    </row>
    <row r="27" spans="2:17" x14ac:dyDescent="0.2">
      <c r="B27" s="6" t="s">
        <v>55</v>
      </c>
      <c r="C27" s="6"/>
      <c r="D27" s="38">
        <f>+D16-D25</f>
        <v>-8530</v>
      </c>
      <c r="E27" s="40">
        <f>+E16-E25</f>
        <v>-4178</v>
      </c>
      <c r="F27" s="8"/>
      <c r="G27" s="38">
        <f>G16-G25</f>
        <v>-2440</v>
      </c>
      <c r="H27" s="40">
        <f>H16-H25</f>
        <v>6286</v>
      </c>
      <c r="I27" s="8"/>
      <c r="J27" s="38">
        <f>J16-J25</f>
        <v>-5409</v>
      </c>
      <c r="K27" s="40">
        <f>K16-K25</f>
        <v>5767</v>
      </c>
      <c r="L27" s="8"/>
      <c r="M27" s="38">
        <f>M16-M25</f>
        <v>-1104</v>
      </c>
      <c r="N27" s="40">
        <f>N16-N25</f>
        <v>10339</v>
      </c>
      <c r="P27" s="38">
        <f>P16-P25</f>
        <v>-17483</v>
      </c>
      <c r="Q27" s="40">
        <f>Q16-Q25</f>
        <v>18214</v>
      </c>
    </row>
    <row r="28" spans="2:17" x14ac:dyDescent="0.2">
      <c r="B28" s="6"/>
      <c r="C28" s="6"/>
      <c r="D28" s="38"/>
      <c r="E28" s="40"/>
      <c r="G28" s="35"/>
      <c r="H28" s="36"/>
      <c r="J28" s="35"/>
      <c r="K28" s="36"/>
      <c r="M28" s="35"/>
      <c r="N28" s="36"/>
      <c r="P28" s="35"/>
      <c r="Q28" s="36"/>
    </row>
    <row r="29" spans="2:17" x14ac:dyDescent="0.2">
      <c r="B29" s="6" t="s">
        <v>70</v>
      </c>
      <c r="C29" s="6"/>
      <c r="D29" s="38">
        <v>74</v>
      </c>
      <c r="E29" s="40">
        <v>74</v>
      </c>
      <c r="F29" s="8"/>
      <c r="G29" s="38">
        <v>103</v>
      </c>
      <c r="H29" s="40">
        <v>103</v>
      </c>
      <c r="I29" s="8"/>
      <c r="J29" s="38">
        <v>120</v>
      </c>
      <c r="K29" s="40">
        <v>120</v>
      </c>
      <c r="L29" s="8"/>
      <c r="M29" s="60">
        <v>88</v>
      </c>
      <c r="N29" s="39">
        <f>+M29</f>
        <v>88</v>
      </c>
      <c r="P29" s="60">
        <f>+D29+G29+J29+M29-1</f>
        <v>384</v>
      </c>
      <c r="Q29" s="39">
        <f>+E29+H29+K29+N29-1</f>
        <v>384</v>
      </c>
    </row>
    <row r="30" spans="2:17" x14ac:dyDescent="0.2">
      <c r="B30" s="6" t="s">
        <v>69</v>
      </c>
      <c r="C30" s="6"/>
      <c r="D30" s="48">
        <v>-473</v>
      </c>
      <c r="E30" s="49">
        <v>-473</v>
      </c>
      <c r="F30" s="2"/>
      <c r="G30" s="38">
        <v>-620</v>
      </c>
      <c r="H30" s="40">
        <v>-620</v>
      </c>
      <c r="I30" s="8"/>
      <c r="J30" s="38">
        <v>-45</v>
      </c>
      <c r="K30" s="40">
        <v>-45</v>
      </c>
      <c r="L30" s="8"/>
      <c r="M30" s="60">
        <v>-50</v>
      </c>
      <c r="N30" s="39">
        <f>+M30</f>
        <v>-50</v>
      </c>
      <c r="P30" s="60">
        <f t="shared" ref="P30:Q32" si="2">+D30+G30+J30+M30</f>
        <v>-1188</v>
      </c>
      <c r="Q30" s="39">
        <f t="shared" si="2"/>
        <v>-1188</v>
      </c>
    </row>
    <row r="31" spans="2:17" ht="15" x14ac:dyDescent="0.2">
      <c r="B31" s="6" t="s">
        <v>60</v>
      </c>
      <c r="C31" s="6"/>
      <c r="D31" s="48">
        <v>-173</v>
      </c>
      <c r="E31" s="49">
        <v>0</v>
      </c>
      <c r="F31" s="2"/>
      <c r="G31" s="38">
        <v>0</v>
      </c>
      <c r="H31" s="40">
        <v>0</v>
      </c>
      <c r="I31" s="8"/>
      <c r="J31" s="38">
        <v>0</v>
      </c>
      <c r="K31" s="40">
        <v>0</v>
      </c>
      <c r="L31" s="8"/>
      <c r="M31" s="60">
        <v>0</v>
      </c>
      <c r="N31" s="39">
        <v>0</v>
      </c>
      <c r="P31" s="60">
        <f t="shared" si="2"/>
        <v>-173</v>
      </c>
      <c r="Q31" s="39">
        <f t="shared" si="2"/>
        <v>0</v>
      </c>
    </row>
    <row r="32" spans="2:17" x14ac:dyDescent="0.2">
      <c r="B32" s="6" t="s">
        <v>71</v>
      </c>
      <c r="C32" s="6"/>
      <c r="D32" s="50">
        <v>11</v>
      </c>
      <c r="E32" s="51">
        <v>11</v>
      </c>
      <c r="F32" s="2"/>
      <c r="G32" s="68">
        <v>-2</v>
      </c>
      <c r="H32" s="47">
        <v>-2</v>
      </c>
      <c r="I32" s="8"/>
      <c r="J32" s="68">
        <v>4</v>
      </c>
      <c r="K32" s="47">
        <v>4</v>
      </c>
      <c r="L32" s="8"/>
      <c r="M32" s="69">
        <v>-25</v>
      </c>
      <c r="N32" s="61">
        <f>+M32</f>
        <v>-25</v>
      </c>
      <c r="P32" s="69">
        <f t="shared" si="2"/>
        <v>-12</v>
      </c>
      <c r="Q32" s="61">
        <f t="shared" si="2"/>
        <v>-12</v>
      </c>
    </row>
    <row r="33" spans="2:17" x14ac:dyDescent="0.2">
      <c r="C33" s="6" t="s">
        <v>72</v>
      </c>
      <c r="D33" s="38">
        <f>SUM(D29:D32)</f>
        <v>-561</v>
      </c>
      <c r="E33" s="40">
        <f>SUM(E29:E32)</f>
        <v>-388</v>
      </c>
      <c r="F33" s="8"/>
      <c r="G33" s="38">
        <f>SUM(G29:G32)</f>
        <v>-519</v>
      </c>
      <c r="H33" s="40">
        <f>SUM(H29:H32)</f>
        <v>-519</v>
      </c>
      <c r="I33" s="8"/>
      <c r="J33" s="38">
        <f>SUM(J29:J32)</f>
        <v>79</v>
      </c>
      <c r="K33" s="40">
        <f>SUM(K29:K32)</f>
        <v>79</v>
      </c>
      <c r="L33" s="8"/>
      <c r="M33" s="38">
        <f>SUM(M29:M32)</f>
        <v>13</v>
      </c>
      <c r="N33" s="43">
        <f>SUM(N29:N32)</f>
        <v>13</v>
      </c>
      <c r="P33" s="38">
        <f>SUM(P29:P32)</f>
        <v>-989</v>
      </c>
      <c r="Q33" s="43">
        <f>SUM(Q29:Q32)</f>
        <v>-816</v>
      </c>
    </row>
    <row r="34" spans="2:17" x14ac:dyDescent="0.2">
      <c r="B34" s="6"/>
      <c r="C34" s="6"/>
      <c r="D34" s="38"/>
      <c r="E34" s="40"/>
      <c r="G34" s="38"/>
      <c r="H34" s="40"/>
      <c r="I34" s="8"/>
      <c r="J34" s="38"/>
      <c r="K34" s="40"/>
      <c r="L34" s="8"/>
      <c r="M34" s="38"/>
      <c r="N34" s="36"/>
      <c r="P34" s="38"/>
      <c r="Q34" s="36"/>
    </row>
    <row r="35" spans="2:17" x14ac:dyDescent="0.2">
      <c r="B35" s="6" t="s">
        <v>73</v>
      </c>
      <c r="C35" s="6"/>
      <c r="D35" s="48">
        <v>171</v>
      </c>
      <c r="E35" s="49">
        <v>171</v>
      </c>
      <c r="F35" s="3"/>
      <c r="G35" s="38">
        <v>243</v>
      </c>
      <c r="H35" s="40">
        <v>243</v>
      </c>
      <c r="I35" s="8"/>
      <c r="J35" s="38">
        <v>21</v>
      </c>
      <c r="K35" s="40">
        <v>21</v>
      </c>
      <c r="L35" s="8"/>
      <c r="M35" s="60">
        <v>-354</v>
      </c>
      <c r="N35" s="39">
        <f>+M35</f>
        <v>-354</v>
      </c>
      <c r="P35" s="60">
        <f>+D35+G35+J35+M35</f>
        <v>81</v>
      </c>
      <c r="Q35" s="39">
        <f>+E35+H35+K35+N35</f>
        <v>81</v>
      </c>
    </row>
    <row r="36" spans="2:17" x14ac:dyDescent="0.2">
      <c r="B36" s="6"/>
      <c r="C36" s="6"/>
      <c r="D36" s="38"/>
      <c r="E36" s="40"/>
      <c r="G36" s="38"/>
      <c r="H36" s="40"/>
      <c r="I36" s="8"/>
      <c r="J36" s="38"/>
      <c r="K36" s="40"/>
      <c r="L36" s="8"/>
      <c r="M36" s="38"/>
      <c r="N36" s="36"/>
      <c r="P36" s="38"/>
      <c r="Q36" s="36"/>
    </row>
    <row r="37" spans="2:17" x14ac:dyDescent="0.2">
      <c r="B37" s="6" t="s">
        <v>74</v>
      </c>
      <c r="C37" s="6"/>
      <c r="D37" s="41">
        <f>D27+D33-D35</f>
        <v>-9262</v>
      </c>
      <c r="E37" s="42">
        <f>E27+E33-E35</f>
        <v>-4737</v>
      </c>
      <c r="F37" s="8"/>
      <c r="G37" s="66">
        <f>G27+G33-G35</f>
        <v>-3202</v>
      </c>
      <c r="H37" s="67">
        <f>H27+H33-H35</f>
        <v>5524</v>
      </c>
      <c r="I37" s="53"/>
      <c r="J37" s="66">
        <f>J27+J33-J35</f>
        <v>-5351</v>
      </c>
      <c r="K37" s="67">
        <f>K27+K33-K35</f>
        <v>5825</v>
      </c>
      <c r="L37" s="53"/>
      <c r="M37" s="66">
        <f>M27+M33-M35</f>
        <v>-737</v>
      </c>
      <c r="N37" s="67">
        <f>N27+N33-N35</f>
        <v>10706</v>
      </c>
      <c r="P37" s="66">
        <f>P27+P33-P35</f>
        <v>-18553</v>
      </c>
      <c r="Q37" s="67">
        <f>Q27+Q33-Q35</f>
        <v>17317</v>
      </c>
    </row>
    <row r="38" spans="2:17" x14ac:dyDescent="0.2">
      <c r="B38" s="6"/>
      <c r="C38" s="6"/>
      <c r="D38" s="38"/>
      <c r="E38" s="40"/>
      <c r="G38" s="35"/>
      <c r="H38" s="36"/>
      <c r="J38" s="35"/>
      <c r="K38" s="36"/>
      <c r="M38" s="35"/>
      <c r="N38" s="36"/>
      <c r="P38" s="35"/>
      <c r="Q38" s="36"/>
    </row>
    <row r="39" spans="2:17" ht="15" x14ac:dyDescent="0.2">
      <c r="B39" s="6" t="s">
        <v>78</v>
      </c>
      <c r="C39" s="6"/>
      <c r="D39" s="38">
        <v>-900</v>
      </c>
      <c r="E39" s="40">
        <v>0</v>
      </c>
      <c r="F39" s="8"/>
      <c r="G39" s="38">
        <v>0</v>
      </c>
      <c r="H39" s="40">
        <v>0</v>
      </c>
      <c r="I39" s="8"/>
      <c r="J39" s="38">
        <v>0</v>
      </c>
      <c r="K39" s="40">
        <v>0</v>
      </c>
      <c r="L39" s="8"/>
      <c r="M39" s="60">
        <v>0</v>
      </c>
      <c r="N39" s="40">
        <f>+E39+H39</f>
        <v>0</v>
      </c>
      <c r="P39" s="60">
        <f>+D39</f>
        <v>-900</v>
      </c>
      <c r="Q39" s="40">
        <f>+H39+K39</f>
        <v>0</v>
      </c>
    </row>
    <row r="40" spans="2:17" x14ac:dyDescent="0.2">
      <c r="B40" s="6"/>
      <c r="C40" s="6"/>
      <c r="D40" s="38"/>
      <c r="E40" s="40"/>
      <c r="G40" s="35"/>
      <c r="H40" s="36"/>
      <c r="J40" s="35"/>
      <c r="K40" s="36"/>
      <c r="M40" s="35"/>
      <c r="N40" s="36"/>
      <c r="P40" s="35"/>
      <c r="Q40" s="36"/>
    </row>
    <row r="41" spans="2:17" ht="13.5" thickBot="1" x14ac:dyDescent="0.25">
      <c r="B41" s="6" t="s">
        <v>77</v>
      </c>
      <c r="C41" s="6"/>
      <c r="D41" s="70">
        <f>SUM(D37:D40)</f>
        <v>-10162</v>
      </c>
      <c r="E41" s="71">
        <f>SUM(E37:E40)</f>
        <v>-4737</v>
      </c>
      <c r="G41" s="70">
        <f>SUM(G37:G40)</f>
        <v>-3202</v>
      </c>
      <c r="H41" s="71">
        <f>SUM(H37:H40)</f>
        <v>5524</v>
      </c>
      <c r="J41" s="70">
        <f>SUM(J37:J40)</f>
        <v>-5351</v>
      </c>
      <c r="K41" s="71">
        <f>SUM(K37:K40)</f>
        <v>5825</v>
      </c>
      <c r="M41" s="70">
        <f>SUM(M37:M40)</f>
        <v>-737</v>
      </c>
      <c r="N41" s="71">
        <f>SUM(N37:N40)</f>
        <v>10706</v>
      </c>
      <c r="P41" s="70">
        <f>SUM(P37:P40)</f>
        <v>-19453</v>
      </c>
      <c r="Q41" s="71">
        <f>SUM(Q37:Q40)</f>
        <v>17317</v>
      </c>
    </row>
    <row r="42" spans="2:17" ht="13.5" thickTop="1" x14ac:dyDescent="0.2">
      <c r="B42" s="6"/>
      <c r="C42" s="6"/>
      <c r="D42" s="35"/>
      <c r="E42" s="36"/>
      <c r="G42" s="35"/>
      <c r="H42" s="36"/>
      <c r="J42" s="35"/>
      <c r="K42" s="36"/>
      <c r="M42" s="35"/>
      <c r="N42" s="36"/>
      <c r="P42" s="35"/>
      <c r="Q42" s="36"/>
    </row>
    <row r="43" spans="2:17" x14ac:dyDescent="0.2">
      <c r="B43" s="13" t="s">
        <v>76</v>
      </c>
      <c r="C43" s="13"/>
      <c r="D43" s="35"/>
      <c r="E43" s="36"/>
      <c r="G43" s="35"/>
      <c r="H43" s="36"/>
      <c r="J43" s="35"/>
      <c r="K43" s="36"/>
      <c r="M43" s="35"/>
      <c r="N43" s="36"/>
      <c r="P43" s="35"/>
      <c r="Q43" s="36"/>
    </row>
    <row r="44" spans="2:17" x14ac:dyDescent="0.2">
      <c r="B44" s="6"/>
      <c r="C44" s="6"/>
      <c r="D44" s="35"/>
      <c r="E44" s="36"/>
      <c r="G44" s="35"/>
      <c r="H44" s="36"/>
      <c r="J44" s="35"/>
      <c r="K44" s="36"/>
      <c r="M44" s="35"/>
      <c r="N44" s="36"/>
      <c r="P44" s="35"/>
      <c r="Q44" s="36"/>
    </row>
    <row r="45" spans="2:17" x14ac:dyDescent="0.2">
      <c r="B45" s="6" t="s">
        <v>90</v>
      </c>
      <c r="C45" s="6"/>
      <c r="D45" s="62"/>
      <c r="E45" s="63">
        <v>140</v>
      </c>
      <c r="F45" s="3"/>
      <c r="G45" s="65"/>
      <c r="H45" s="40">
        <v>484</v>
      </c>
      <c r="I45" s="8"/>
      <c r="J45" s="65"/>
      <c r="K45" s="40">
        <v>528</v>
      </c>
      <c r="L45" s="8"/>
      <c r="M45" s="38"/>
      <c r="N45" s="39">
        <v>593</v>
      </c>
      <c r="P45" s="38"/>
      <c r="Q45" s="39">
        <f t="shared" ref="Q45:Q52" si="3">+E45+H45+K45+N45</f>
        <v>1745</v>
      </c>
    </row>
    <row r="46" spans="2:17" x14ac:dyDescent="0.2">
      <c r="B46" s="6" t="s">
        <v>91</v>
      </c>
      <c r="C46" s="6"/>
      <c r="D46" s="62"/>
      <c r="E46" s="63">
        <v>1360</v>
      </c>
      <c r="F46" s="3"/>
      <c r="G46" s="65"/>
      <c r="H46" s="40">
        <v>1360</v>
      </c>
      <c r="I46" s="8"/>
      <c r="J46" s="65"/>
      <c r="K46" s="40">
        <v>1360</v>
      </c>
      <c r="L46" s="8"/>
      <c r="M46" s="38"/>
      <c r="N46" s="39">
        <v>1360</v>
      </c>
      <c r="P46" s="38"/>
      <c r="Q46" s="39">
        <f t="shared" si="3"/>
        <v>5440</v>
      </c>
    </row>
    <row r="47" spans="2:17" x14ac:dyDescent="0.2">
      <c r="B47" s="6" t="s">
        <v>84</v>
      </c>
      <c r="C47" s="6"/>
      <c r="D47" s="62"/>
      <c r="E47" s="63">
        <v>570</v>
      </c>
      <c r="F47" s="3"/>
      <c r="G47" s="65"/>
      <c r="H47" s="40">
        <v>1686</v>
      </c>
      <c r="I47" s="8"/>
      <c r="J47" s="65"/>
      <c r="K47" s="40">
        <v>1758</v>
      </c>
      <c r="L47" s="8"/>
      <c r="M47" s="38"/>
      <c r="N47" s="39">
        <v>1952</v>
      </c>
      <c r="P47" s="38"/>
      <c r="Q47" s="39">
        <f t="shared" si="3"/>
        <v>5966</v>
      </c>
    </row>
    <row r="48" spans="2:17" x14ac:dyDescent="0.2">
      <c r="B48" s="6" t="s">
        <v>85</v>
      </c>
      <c r="C48" s="6"/>
      <c r="D48" s="62"/>
      <c r="E48" s="63">
        <v>434</v>
      </c>
      <c r="F48" s="3"/>
      <c r="G48" s="65"/>
      <c r="H48" s="40">
        <v>1247</v>
      </c>
      <c r="I48" s="8"/>
      <c r="J48" s="65"/>
      <c r="K48" s="40">
        <v>1353</v>
      </c>
      <c r="L48" s="8"/>
      <c r="M48" s="38"/>
      <c r="N48" s="39">
        <v>1521</v>
      </c>
      <c r="P48" s="38"/>
      <c r="Q48" s="39">
        <f t="shared" si="3"/>
        <v>4555</v>
      </c>
    </row>
    <row r="49" spans="2:17" x14ac:dyDescent="0.2">
      <c r="B49" s="6" t="s">
        <v>86</v>
      </c>
      <c r="C49" s="6"/>
      <c r="D49" s="62"/>
      <c r="E49" s="63">
        <v>1663</v>
      </c>
      <c r="F49" s="3"/>
      <c r="G49" s="65"/>
      <c r="H49" s="40">
        <v>3764</v>
      </c>
      <c r="I49" s="8"/>
      <c r="J49" s="65"/>
      <c r="K49" s="40">
        <v>3855</v>
      </c>
      <c r="L49" s="8"/>
      <c r="M49" s="38"/>
      <c r="N49" s="39">
        <v>4027</v>
      </c>
      <c r="P49" s="38"/>
      <c r="Q49" s="39">
        <f t="shared" si="3"/>
        <v>13309</v>
      </c>
    </row>
    <row r="50" spans="2:17" x14ac:dyDescent="0.2">
      <c r="B50" s="6" t="s">
        <v>87</v>
      </c>
      <c r="C50" s="6"/>
      <c r="D50" s="62"/>
      <c r="E50" s="63">
        <v>185</v>
      </c>
      <c r="F50" s="3"/>
      <c r="G50" s="65"/>
      <c r="H50" s="40">
        <v>185</v>
      </c>
      <c r="I50" s="8"/>
      <c r="J50" s="65"/>
      <c r="K50" s="40">
        <v>185</v>
      </c>
      <c r="L50" s="8"/>
      <c r="M50" s="38"/>
      <c r="N50" s="39">
        <v>185</v>
      </c>
      <c r="P50" s="38"/>
      <c r="Q50" s="39">
        <f t="shared" si="3"/>
        <v>740</v>
      </c>
    </row>
    <row r="51" spans="2:17" x14ac:dyDescent="0.2">
      <c r="B51" s="6" t="s">
        <v>63</v>
      </c>
      <c r="C51" s="6"/>
      <c r="D51" s="62"/>
      <c r="E51" s="63">
        <v>173</v>
      </c>
      <c r="F51" s="3"/>
      <c r="G51" s="65"/>
      <c r="H51" s="40">
        <v>0</v>
      </c>
      <c r="I51" s="8"/>
      <c r="J51" s="65"/>
      <c r="K51" s="40">
        <v>0</v>
      </c>
      <c r="L51" s="8"/>
      <c r="M51" s="38"/>
      <c r="N51" s="39">
        <v>0</v>
      </c>
      <c r="P51" s="38"/>
      <c r="Q51" s="39">
        <f t="shared" si="3"/>
        <v>173</v>
      </c>
    </row>
    <row r="52" spans="2:17" x14ac:dyDescent="0.2">
      <c r="B52" s="6" t="s">
        <v>79</v>
      </c>
      <c r="C52" s="6"/>
      <c r="D52" s="62"/>
      <c r="E52" s="63">
        <v>900</v>
      </c>
      <c r="F52" s="3"/>
      <c r="G52" s="65"/>
      <c r="H52" s="40">
        <v>0</v>
      </c>
      <c r="I52" s="8"/>
      <c r="J52" s="65"/>
      <c r="K52" s="40">
        <v>0</v>
      </c>
      <c r="L52" s="8"/>
      <c r="M52" s="38"/>
      <c r="N52" s="39">
        <v>0</v>
      </c>
      <c r="P52" s="38"/>
      <c r="Q52" s="39">
        <f t="shared" si="3"/>
        <v>900</v>
      </c>
    </row>
    <row r="53" spans="2:17" ht="13.5" thickBot="1" x14ac:dyDescent="0.25">
      <c r="B53" s="6" t="s">
        <v>45</v>
      </c>
      <c r="C53" s="6"/>
      <c r="D53" s="62"/>
      <c r="E53" s="112">
        <f>SUM(E45:E52)</f>
        <v>5425</v>
      </c>
      <c r="F53" s="3"/>
      <c r="G53" s="65"/>
      <c r="H53" s="113">
        <f>SUM(H45:H52)</f>
        <v>8726</v>
      </c>
      <c r="I53" s="8"/>
      <c r="J53" s="65"/>
      <c r="K53" s="113">
        <f>SUM(K45:K52)</f>
        <v>9039</v>
      </c>
      <c r="L53" s="8"/>
      <c r="M53" s="38"/>
      <c r="N53" s="114">
        <f>SUM(N45:N52)</f>
        <v>9638</v>
      </c>
      <c r="P53" s="38"/>
      <c r="Q53" s="114">
        <f>SUM(Q45:Q52)</f>
        <v>32828</v>
      </c>
    </row>
    <row r="54" spans="2:17" x14ac:dyDescent="0.2">
      <c r="B54" s="111" t="s">
        <v>89</v>
      </c>
      <c r="C54" s="6"/>
      <c r="D54" s="62"/>
      <c r="E54" s="63">
        <v>0</v>
      </c>
      <c r="F54" s="3"/>
      <c r="G54" s="65"/>
      <c r="H54" s="40">
        <v>0</v>
      </c>
      <c r="I54" s="8"/>
      <c r="J54" s="65"/>
      <c r="K54" s="40">
        <f>+J23</f>
        <v>2137</v>
      </c>
      <c r="L54" s="8"/>
      <c r="M54" s="38"/>
      <c r="N54" s="49">
        <f>+M23</f>
        <v>1805</v>
      </c>
      <c r="P54" s="38"/>
      <c r="Q54" s="49">
        <f>+E54+H54+K54+N54</f>
        <v>3942</v>
      </c>
    </row>
    <row r="55" spans="2:17" ht="13.5" thickBot="1" x14ac:dyDescent="0.25">
      <c r="B55" s="6" t="s">
        <v>92</v>
      </c>
      <c r="C55" s="6"/>
      <c r="D55" s="62"/>
      <c r="E55" s="112">
        <f>SUM(E53:E54)</f>
        <v>5425</v>
      </c>
      <c r="F55" s="3"/>
      <c r="G55" s="65"/>
      <c r="H55" s="113">
        <f>SUM(H53:H54)</f>
        <v>8726</v>
      </c>
      <c r="I55" s="8"/>
      <c r="J55" s="65"/>
      <c r="K55" s="113">
        <f>SUM(K53:K54)</f>
        <v>11176</v>
      </c>
      <c r="L55" s="8"/>
      <c r="M55" s="38"/>
      <c r="N55" s="114">
        <f>SUM(N53:N54)</f>
        <v>11443</v>
      </c>
      <c r="P55" s="38"/>
      <c r="Q55" s="114">
        <f>SUM(Q53:Q54)</f>
        <v>36770</v>
      </c>
    </row>
    <row r="56" spans="2:17" x14ac:dyDescent="0.2">
      <c r="B56" s="6"/>
      <c r="C56" s="6"/>
      <c r="D56" s="35"/>
      <c r="E56" s="36"/>
      <c r="G56" s="35"/>
      <c r="H56" s="40"/>
      <c r="I56" s="8"/>
      <c r="J56" s="35"/>
      <c r="K56" s="40"/>
      <c r="L56" s="8"/>
      <c r="M56" s="38"/>
      <c r="N56" s="36"/>
      <c r="P56" s="38"/>
      <c r="Q56" s="36"/>
    </row>
    <row r="57" spans="2:17" ht="13.5" thickBot="1" x14ac:dyDescent="0.25">
      <c r="B57" s="6" t="s">
        <v>75</v>
      </c>
      <c r="C57" s="6"/>
      <c r="D57" s="64"/>
      <c r="E57" s="72">
        <f>E37-E55</f>
        <v>-10162</v>
      </c>
      <c r="F57" s="8"/>
      <c r="G57" s="58"/>
      <c r="H57" s="72">
        <f>H37-H55</f>
        <v>-3202</v>
      </c>
      <c r="I57" s="8"/>
      <c r="J57" s="58"/>
      <c r="K57" s="72">
        <f>K37-K55</f>
        <v>-5351</v>
      </c>
      <c r="L57" s="8"/>
      <c r="M57" s="58"/>
      <c r="N57" s="72">
        <f>N37-N55</f>
        <v>-737</v>
      </c>
      <c r="P57" s="58"/>
      <c r="Q57" s="72">
        <f>Q37-Q55</f>
        <v>-19453</v>
      </c>
    </row>
    <row r="58" spans="2:17" x14ac:dyDescent="0.2">
      <c r="B58" s="6"/>
      <c r="C58" s="6"/>
      <c r="D58" s="6"/>
      <c r="H58" s="6"/>
    </row>
    <row r="60" spans="2:17" x14ac:dyDescent="0.2">
      <c r="B60" s="5" t="s">
        <v>48</v>
      </c>
    </row>
    <row r="61" spans="2:17" x14ac:dyDescent="0.2">
      <c r="B61" s="5" t="s">
        <v>49</v>
      </c>
    </row>
    <row r="64" spans="2:17" x14ac:dyDescent="0.2">
      <c r="B64" s="4" t="s">
        <v>46</v>
      </c>
    </row>
    <row r="65" spans="2:17" x14ac:dyDescent="0.2">
      <c r="B65" s="4" t="s">
        <v>50</v>
      </c>
    </row>
    <row r="66" spans="2:17" x14ac:dyDescent="0.2">
      <c r="B66" s="4" t="s">
        <v>82</v>
      </c>
    </row>
    <row r="67" spans="2:17" ht="13.5" thickBot="1" x14ac:dyDescent="0.25">
      <c r="B67" s="27" t="s">
        <v>47</v>
      </c>
    </row>
    <row r="68" spans="2:17" x14ac:dyDescent="0.2">
      <c r="D68" s="117">
        <v>40264</v>
      </c>
      <c r="E68" s="118"/>
      <c r="G68" s="117">
        <v>40355</v>
      </c>
      <c r="H68" s="119"/>
      <c r="I68" s="7"/>
      <c r="J68" s="117">
        <v>40446</v>
      </c>
      <c r="K68" s="119"/>
      <c r="L68" s="7"/>
      <c r="M68" s="117">
        <v>40543</v>
      </c>
      <c r="N68" s="119"/>
      <c r="O68" s="7"/>
      <c r="P68" s="120"/>
      <c r="Q68" s="120"/>
    </row>
    <row r="69" spans="2:17" x14ac:dyDescent="0.2">
      <c r="D69" s="35"/>
      <c r="E69" s="36"/>
      <c r="G69" s="35"/>
      <c r="H69" s="36"/>
      <c r="J69" s="35"/>
      <c r="K69" s="36"/>
      <c r="M69" s="35"/>
      <c r="N69" s="36"/>
      <c r="Q69" s="6"/>
    </row>
    <row r="70" spans="2:17" x14ac:dyDescent="0.2">
      <c r="B70" s="15" t="s">
        <v>9</v>
      </c>
      <c r="D70" s="35"/>
      <c r="E70" s="36"/>
      <c r="G70" s="35"/>
      <c r="H70" s="36"/>
      <c r="J70" s="35"/>
      <c r="K70" s="36"/>
      <c r="M70" s="35"/>
      <c r="N70" s="36"/>
      <c r="Q70" s="6"/>
    </row>
    <row r="71" spans="2:17" x14ac:dyDescent="0.2">
      <c r="B71" s="16" t="s">
        <v>10</v>
      </c>
      <c r="D71" s="35"/>
      <c r="E71" s="36"/>
      <c r="G71" s="35"/>
      <c r="H71" s="36"/>
      <c r="J71" s="35"/>
      <c r="K71" s="36"/>
      <c r="M71" s="35"/>
      <c r="N71" s="36"/>
      <c r="Q71" s="6"/>
    </row>
    <row r="72" spans="2:17" x14ac:dyDescent="0.2">
      <c r="B72" s="17" t="s">
        <v>11</v>
      </c>
      <c r="D72" s="75"/>
      <c r="E72" s="83">
        <v>80963</v>
      </c>
      <c r="G72" s="85"/>
      <c r="H72" s="83">
        <v>24721</v>
      </c>
      <c r="J72" s="85"/>
      <c r="K72" s="83">
        <v>35141</v>
      </c>
      <c r="M72" s="85"/>
      <c r="N72" s="83">
        <v>66304</v>
      </c>
      <c r="P72" s="73"/>
      <c r="Q72" s="8"/>
    </row>
    <row r="73" spans="2:17" x14ac:dyDescent="0.2">
      <c r="B73" s="17" t="s">
        <v>12</v>
      </c>
      <c r="D73" s="76"/>
      <c r="E73" s="40">
        <v>36840</v>
      </c>
      <c r="G73" s="85"/>
      <c r="H73" s="40">
        <v>77166</v>
      </c>
      <c r="J73" s="85"/>
      <c r="K73" s="40">
        <v>74102</v>
      </c>
      <c r="M73" s="85"/>
      <c r="N73" s="40">
        <v>32020</v>
      </c>
      <c r="P73" s="18"/>
      <c r="Q73" s="8"/>
    </row>
    <row r="74" spans="2:17" x14ac:dyDescent="0.2">
      <c r="B74" s="17" t="s">
        <v>13</v>
      </c>
      <c r="D74" s="76"/>
      <c r="E74" s="40">
        <v>25178</v>
      </c>
      <c r="G74" s="85"/>
      <c r="H74" s="40">
        <v>35540</v>
      </c>
      <c r="J74" s="85"/>
      <c r="K74" s="40">
        <v>32881</v>
      </c>
      <c r="M74" s="85"/>
      <c r="N74" s="40">
        <v>43377</v>
      </c>
      <c r="P74" s="18"/>
      <c r="Q74" s="8"/>
    </row>
    <row r="75" spans="2:17" x14ac:dyDescent="0.2">
      <c r="B75" s="17" t="s">
        <v>5</v>
      </c>
      <c r="D75" s="76"/>
      <c r="E75" s="40">
        <v>26267</v>
      </c>
      <c r="G75" s="85"/>
      <c r="H75" s="40">
        <v>24943</v>
      </c>
      <c r="J75" s="85"/>
      <c r="K75" s="40">
        <v>24920</v>
      </c>
      <c r="M75" s="85"/>
      <c r="N75" s="40">
        <v>24557</v>
      </c>
      <c r="P75" s="18"/>
      <c r="Q75" s="8"/>
    </row>
    <row r="76" spans="2:17" x14ac:dyDescent="0.2">
      <c r="B76" s="17" t="s">
        <v>6</v>
      </c>
      <c r="D76" s="76"/>
      <c r="E76" s="40">
        <v>13846</v>
      </c>
      <c r="G76" s="85"/>
      <c r="H76" s="40">
        <v>15846</v>
      </c>
      <c r="J76" s="85"/>
      <c r="K76" s="40">
        <v>10427</v>
      </c>
      <c r="M76" s="85"/>
      <c r="N76" s="40">
        <v>7771</v>
      </c>
      <c r="P76" s="18"/>
      <c r="Q76" s="8"/>
    </row>
    <row r="77" spans="2:17" x14ac:dyDescent="0.2">
      <c r="B77" s="17" t="s">
        <v>14</v>
      </c>
      <c r="D77" s="76"/>
      <c r="E77" s="47">
        <v>3560</v>
      </c>
      <c r="G77" s="85"/>
      <c r="H77" s="47">
        <v>3584</v>
      </c>
      <c r="J77" s="85"/>
      <c r="K77" s="47">
        <v>3044</v>
      </c>
      <c r="M77" s="85"/>
      <c r="N77" s="47">
        <v>3245</v>
      </c>
      <c r="P77" s="18"/>
      <c r="Q77" s="8"/>
    </row>
    <row r="78" spans="2:17" x14ac:dyDescent="0.2">
      <c r="B78" s="16" t="s">
        <v>0</v>
      </c>
      <c r="D78" s="76"/>
      <c r="E78" s="39">
        <v>186654</v>
      </c>
      <c r="G78" s="76"/>
      <c r="H78" s="40">
        <v>181800</v>
      </c>
      <c r="J78" s="76"/>
      <c r="K78" s="40">
        <f>SUM(K72:K77)</f>
        <v>180515</v>
      </c>
      <c r="M78" s="76"/>
      <c r="N78" s="40">
        <f>SUM(N72:N77)</f>
        <v>177274</v>
      </c>
      <c r="P78" s="18"/>
      <c r="Q78" s="8"/>
    </row>
    <row r="79" spans="2:17" x14ac:dyDescent="0.2">
      <c r="B79" s="16"/>
      <c r="D79" s="76"/>
      <c r="E79" s="36"/>
      <c r="G79" s="85"/>
      <c r="H79" s="40"/>
      <c r="J79" s="85"/>
      <c r="K79" s="40"/>
      <c r="M79" s="85"/>
      <c r="N79" s="40"/>
      <c r="P79" s="18"/>
      <c r="Q79" s="8"/>
    </row>
    <row r="80" spans="2:17" x14ac:dyDescent="0.2">
      <c r="B80" s="17" t="s">
        <v>15</v>
      </c>
      <c r="D80" s="76"/>
      <c r="E80" s="40">
        <v>11591</v>
      </c>
      <c r="G80" s="85"/>
      <c r="H80" s="40">
        <v>11818</v>
      </c>
      <c r="J80" s="85"/>
      <c r="K80" s="40">
        <v>11524</v>
      </c>
      <c r="M80" s="85"/>
      <c r="N80" s="40">
        <v>11815</v>
      </c>
      <c r="P80" s="18"/>
      <c r="Q80" s="8"/>
    </row>
    <row r="81" spans="2:17" x14ac:dyDescent="0.2">
      <c r="B81" s="17" t="s">
        <v>16</v>
      </c>
      <c r="D81" s="76"/>
      <c r="E81" s="40">
        <v>65576</v>
      </c>
      <c r="G81" s="85"/>
      <c r="H81" s="40">
        <v>65576</v>
      </c>
      <c r="J81" s="85"/>
      <c r="K81" s="40">
        <v>65576</v>
      </c>
      <c r="M81" s="85"/>
      <c r="N81" s="40">
        <v>65576</v>
      </c>
      <c r="P81" s="18"/>
      <c r="Q81" s="8"/>
    </row>
    <row r="82" spans="2:17" x14ac:dyDescent="0.2">
      <c r="B82" s="17" t="s">
        <v>17</v>
      </c>
      <c r="D82" s="76"/>
      <c r="E82" s="40">
        <v>5150</v>
      </c>
      <c r="G82" s="85"/>
      <c r="H82" s="40">
        <v>3605</v>
      </c>
      <c r="J82" s="85"/>
      <c r="K82" s="40">
        <v>2060</v>
      </c>
      <c r="M82" s="85"/>
      <c r="N82" s="40">
        <v>515</v>
      </c>
      <c r="P82" s="18"/>
      <c r="Q82" s="8"/>
    </row>
    <row r="83" spans="2:17" x14ac:dyDescent="0.2">
      <c r="B83" s="17" t="s">
        <v>18</v>
      </c>
      <c r="D83" s="76"/>
      <c r="E83" s="47">
        <v>863</v>
      </c>
      <c r="G83" s="85"/>
      <c r="H83" s="40">
        <v>2416</v>
      </c>
      <c r="J83" s="85"/>
      <c r="K83" s="40">
        <v>2391</v>
      </c>
      <c r="M83" s="85"/>
      <c r="N83" s="40">
        <v>2376</v>
      </c>
      <c r="P83" s="18"/>
      <c r="Q83" s="8"/>
    </row>
    <row r="84" spans="2:17" ht="13.5" thickBot="1" x14ac:dyDescent="0.25">
      <c r="B84" s="16" t="s">
        <v>1</v>
      </c>
      <c r="D84" s="75"/>
      <c r="E84" s="84">
        <v>269834</v>
      </c>
      <c r="G84" s="75"/>
      <c r="H84" s="71">
        <v>265215</v>
      </c>
      <c r="J84" s="75"/>
      <c r="K84" s="71">
        <f>SUM(K78:K83)</f>
        <v>262066</v>
      </c>
      <c r="M84" s="75"/>
      <c r="N84" s="71">
        <f>SUM(N78:N83)</f>
        <v>257556</v>
      </c>
      <c r="P84" s="73"/>
      <c r="Q84" s="28"/>
    </row>
    <row r="85" spans="2:17" ht="13.5" thickTop="1" x14ac:dyDescent="0.2">
      <c r="B85" s="14"/>
      <c r="D85" s="77"/>
      <c r="E85" s="36"/>
      <c r="G85" s="85"/>
      <c r="H85" s="36"/>
      <c r="J85" s="85"/>
      <c r="K85" s="36"/>
      <c r="M85" s="85"/>
      <c r="N85" s="36"/>
      <c r="P85" s="87"/>
      <c r="Q85" s="108"/>
    </row>
    <row r="86" spans="2:17" x14ac:dyDescent="0.2">
      <c r="B86" s="15" t="s">
        <v>31</v>
      </c>
      <c r="D86" s="77"/>
      <c r="E86" s="36"/>
      <c r="G86" s="79"/>
      <c r="H86" s="36"/>
      <c r="J86" s="79"/>
      <c r="K86" s="36"/>
      <c r="M86" s="79"/>
      <c r="N86" s="36"/>
      <c r="P86" s="87"/>
      <c r="Q86" s="108"/>
    </row>
    <row r="87" spans="2:17" x14ac:dyDescent="0.2">
      <c r="B87" s="16" t="s">
        <v>2</v>
      </c>
      <c r="D87" s="77"/>
      <c r="E87" s="36"/>
      <c r="G87" s="85"/>
      <c r="H87" s="36"/>
      <c r="J87" s="85"/>
      <c r="K87" s="36"/>
      <c r="M87" s="85"/>
      <c r="N87" s="36"/>
      <c r="P87" s="87"/>
      <c r="Q87" s="108"/>
    </row>
    <row r="88" spans="2:17" x14ac:dyDescent="0.2">
      <c r="B88" s="17" t="s">
        <v>7</v>
      </c>
      <c r="D88" s="75"/>
      <c r="E88" s="83">
        <v>7486</v>
      </c>
      <c r="G88" s="85"/>
      <c r="H88" s="83">
        <v>4309</v>
      </c>
      <c r="J88" s="85"/>
      <c r="K88" s="83">
        <v>8785</v>
      </c>
      <c r="M88" s="85"/>
      <c r="N88" s="83">
        <v>10268</v>
      </c>
      <c r="P88" s="73"/>
      <c r="Q88" s="28"/>
    </row>
    <row r="89" spans="2:17" x14ac:dyDescent="0.2">
      <c r="B89" s="17" t="s">
        <v>8</v>
      </c>
      <c r="D89" s="76"/>
      <c r="E89" s="40">
        <v>28808</v>
      </c>
      <c r="G89" s="86"/>
      <c r="H89" s="40">
        <v>26510</v>
      </c>
      <c r="J89" s="86"/>
      <c r="K89" s="40">
        <v>25966</v>
      </c>
      <c r="M89" s="86"/>
      <c r="N89" s="40">
        <v>25987</v>
      </c>
      <c r="P89" s="18"/>
      <c r="Q89" s="8"/>
    </row>
    <row r="90" spans="2:17" x14ac:dyDescent="0.2">
      <c r="B90" s="17" t="s">
        <v>19</v>
      </c>
      <c r="D90" s="76"/>
      <c r="E90" s="40">
        <v>0</v>
      </c>
      <c r="G90" s="86"/>
      <c r="H90" s="40">
        <v>0</v>
      </c>
      <c r="J90" s="86"/>
      <c r="K90" s="40">
        <v>0</v>
      </c>
      <c r="M90" s="86"/>
      <c r="N90" s="40">
        <v>0</v>
      </c>
      <c r="P90" s="18"/>
      <c r="Q90" s="8"/>
    </row>
    <row r="91" spans="2:17" x14ac:dyDescent="0.2">
      <c r="B91" s="17" t="s">
        <v>20</v>
      </c>
      <c r="D91" s="76"/>
      <c r="E91" s="40">
        <v>5000</v>
      </c>
      <c r="G91" s="85"/>
      <c r="H91" s="40">
        <v>0</v>
      </c>
      <c r="J91" s="85"/>
      <c r="K91" s="40">
        <v>0</v>
      </c>
      <c r="M91" s="85"/>
      <c r="N91" s="40">
        <v>0</v>
      </c>
      <c r="P91" s="18"/>
      <c r="Q91" s="8"/>
    </row>
    <row r="92" spans="2:17" x14ac:dyDescent="0.2">
      <c r="B92" s="17" t="s">
        <v>21</v>
      </c>
      <c r="D92" s="76"/>
      <c r="E92" s="47">
        <v>25030</v>
      </c>
      <c r="G92" s="85"/>
      <c r="H92" s="47">
        <v>29263</v>
      </c>
      <c r="J92" s="85"/>
      <c r="K92" s="47">
        <v>18662</v>
      </c>
      <c r="M92" s="85"/>
      <c r="N92" s="47">
        <v>14062</v>
      </c>
      <c r="P92" s="18"/>
      <c r="Q92" s="8"/>
    </row>
    <row r="93" spans="2:17" x14ac:dyDescent="0.2">
      <c r="B93" s="16" t="s">
        <v>3</v>
      </c>
      <c r="D93" s="76"/>
      <c r="E93" s="78">
        <v>66324</v>
      </c>
      <c r="G93" s="85"/>
      <c r="H93" s="40">
        <v>60082</v>
      </c>
      <c r="J93" s="85"/>
      <c r="K93" s="40">
        <f>SUM(K88:K92)</f>
        <v>53413</v>
      </c>
      <c r="M93" s="85"/>
      <c r="N93" s="40">
        <f>SUM(N88:N92)</f>
        <v>50317</v>
      </c>
      <c r="P93" s="19"/>
      <c r="Q93" s="8"/>
    </row>
    <row r="94" spans="2:17" x14ac:dyDescent="0.2">
      <c r="B94" s="16"/>
      <c r="D94" s="76"/>
      <c r="E94" s="36"/>
      <c r="G94" s="85"/>
      <c r="H94" s="40"/>
      <c r="J94" s="85"/>
      <c r="K94" s="40"/>
      <c r="M94" s="85"/>
      <c r="N94" s="40"/>
      <c r="P94" s="18"/>
      <c r="Q94" s="108"/>
    </row>
    <row r="95" spans="2:17" x14ac:dyDescent="0.2">
      <c r="B95" s="17" t="s">
        <v>80</v>
      </c>
      <c r="D95" s="76"/>
      <c r="E95" s="40">
        <v>15000</v>
      </c>
      <c r="G95" s="85"/>
      <c r="H95" s="40">
        <v>0</v>
      </c>
      <c r="J95" s="85"/>
      <c r="K95" s="40">
        <v>0</v>
      </c>
      <c r="M95" s="85"/>
      <c r="N95" s="40">
        <v>0</v>
      </c>
      <c r="P95" s="18"/>
      <c r="Q95" s="8"/>
    </row>
    <row r="96" spans="2:17" x14ac:dyDescent="0.2">
      <c r="B96" s="17" t="s">
        <v>22</v>
      </c>
      <c r="D96" s="76"/>
      <c r="E96" s="40">
        <v>6928</v>
      </c>
      <c r="G96" s="85"/>
      <c r="H96" s="40">
        <v>8572</v>
      </c>
      <c r="J96" s="85"/>
      <c r="K96" s="40">
        <v>9876</v>
      </c>
      <c r="M96" s="85"/>
      <c r="N96" s="40">
        <v>10985</v>
      </c>
      <c r="P96" s="18"/>
      <c r="Q96" s="8"/>
    </row>
    <row r="97" spans="2:17" x14ac:dyDescent="0.2">
      <c r="B97" s="17" t="s">
        <v>4</v>
      </c>
      <c r="D97" s="76"/>
      <c r="E97" s="40">
        <v>1089</v>
      </c>
      <c r="G97" s="85"/>
      <c r="H97" s="40">
        <v>1040</v>
      </c>
      <c r="J97" s="85"/>
      <c r="K97" s="40">
        <v>992</v>
      </c>
      <c r="M97" s="85"/>
      <c r="N97" s="40">
        <v>951</v>
      </c>
      <c r="P97" s="18"/>
      <c r="Q97" s="8"/>
    </row>
    <row r="98" spans="2:17" x14ac:dyDescent="0.2">
      <c r="B98" s="16"/>
      <c r="D98" s="79"/>
      <c r="E98" s="36"/>
      <c r="G98" s="85"/>
      <c r="H98" s="40"/>
      <c r="J98" s="85"/>
      <c r="K98" s="40"/>
      <c r="M98" s="85"/>
      <c r="N98" s="40"/>
      <c r="P98" s="20"/>
      <c r="Q98" s="8"/>
    </row>
    <row r="99" spans="2:17" x14ac:dyDescent="0.2">
      <c r="B99" s="16" t="s">
        <v>23</v>
      </c>
      <c r="D99" s="76"/>
      <c r="E99" s="36"/>
      <c r="G99" s="79"/>
      <c r="H99" s="40"/>
      <c r="J99" s="79"/>
      <c r="K99" s="40"/>
      <c r="M99" s="79"/>
      <c r="N99" s="40"/>
      <c r="P99" s="18"/>
      <c r="Q99" s="8"/>
    </row>
    <row r="100" spans="2:17" x14ac:dyDescent="0.2">
      <c r="B100" s="17" t="s">
        <v>24</v>
      </c>
      <c r="D100" s="80"/>
      <c r="E100" s="40">
        <v>909</v>
      </c>
      <c r="G100" s="80"/>
      <c r="H100" s="40">
        <v>933</v>
      </c>
      <c r="J100" s="80"/>
      <c r="K100" s="40">
        <v>933</v>
      </c>
      <c r="M100" s="80"/>
      <c r="N100" s="40">
        <v>968</v>
      </c>
      <c r="P100" s="74"/>
      <c r="Q100" s="8"/>
    </row>
    <row r="101" spans="2:17" x14ac:dyDescent="0.2">
      <c r="B101" s="17" t="s">
        <v>25</v>
      </c>
      <c r="D101" s="76"/>
      <c r="E101" s="40">
        <v>581926</v>
      </c>
      <c r="G101" s="85"/>
      <c r="H101" s="40">
        <v>600157</v>
      </c>
      <c r="J101" s="85"/>
      <c r="K101" s="40">
        <v>607669</v>
      </c>
      <c r="M101" s="85"/>
      <c r="N101" s="40">
        <v>605939</v>
      </c>
      <c r="P101" s="18"/>
      <c r="Q101" s="8"/>
    </row>
    <row r="102" spans="2:17" x14ac:dyDescent="0.2">
      <c r="B102" s="17" t="s">
        <v>26</v>
      </c>
      <c r="D102" s="76"/>
      <c r="E102" s="40">
        <v>2</v>
      </c>
      <c r="G102" s="85"/>
      <c r="H102" s="40">
        <v>-23</v>
      </c>
      <c r="J102" s="85"/>
      <c r="K102" s="40">
        <v>80</v>
      </c>
      <c r="M102" s="85"/>
      <c r="N102" s="40">
        <v>31</v>
      </c>
      <c r="P102" s="18"/>
      <c r="Q102" s="8"/>
    </row>
    <row r="103" spans="2:17" x14ac:dyDescent="0.2">
      <c r="B103" s="17" t="s">
        <v>27</v>
      </c>
      <c r="D103" s="76"/>
      <c r="E103" s="40">
        <v>-402344</v>
      </c>
      <c r="G103" s="85"/>
      <c r="H103" s="47">
        <v>-405546</v>
      </c>
      <c r="J103" s="85"/>
      <c r="K103" s="47">
        <v>-410897</v>
      </c>
      <c r="M103" s="85"/>
      <c r="N103" s="47">
        <v>-411635</v>
      </c>
      <c r="P103" s="18"/>
      <c r="Q103" s="8"/>
    </row>
    <row r="104" spans="2:17" x14ac:dyDescent="0.2">
      <c r="B104" s="16" t="s">
        <v>28</v>
      </c>
      <c r="D104" s="76"/>
      <c r="E104" s="81">
        <v>180493</v>
      </c>
      <c r="G104" s="85"/>
      <c r="H104" s="40">
        <v>195521</v>
      </c>
      <c r="J104" s="85"/>
      <c r="K104" s="40">
        <f>SUM(K100:K103)</f>
        <v>197785</v>
      </c>
      <c r="M104" s="85"/>
      <c r="N104" s="40">
        <f>SUM(N100:N103)</f>
        <v>195303</v>
      </c>
      <c r="P104" s="18"/>
      <c r="Q104" s="8"/>
    </row>
    <row r="105" spans="2:17" x14ac:dyDescent="0.2">
      <c r="B105" s="16" t="s">
        <v>29</v>
      </c>
      <c r="D105" s="76"/>
      <c r="E105" s="59"/>
      <c r="G105" s="79"/>
      <c r="H105" s="40"/>
      <c r="J105" s="79"/>
      <c r="K105" s="40"/>
      <c r="M105" s="79"/>
      <c r="N105" s="40"/>
      <c r="P105" s="18"/>
      <c r="Q105" s="108"/>
    </row>
    <row r="106" spans="2:17" ht="13.5" thickBot="1" x14ac:dyDescent="0.25">
      <c r="B106" s="17" t="s">
        <v>30</v>
      </c>
      <c r="D106" s="75"/>
      <c r="E106" s="84">
        <v>269834</v>
      </c>
      <c r="G106" s="75"/>
      <c r="H106" s="71">
        <v>265215</v>
      </c>
      <c r="J106" s="75"/>
      <c r="K106" s="71">
        <f>+K93+K96+K97+K104</f>
        <v>262066</v>
      </c>
      <c r="M106" s="75"/>
      <c r="N106" s="71">
        <f>+N93+N96+N97+N104</f>
        <v>257556</v>
      </c>
      <c r="P106" s="73"/>
      <c r="Q106" s="28"/>
    </row>
    <row r="107" spans="2:17" ht="14.25" thickTop="1" thickBot="1" x14ac:dyDescent="0.25">
      <c r="D107" s="52"/>
      <c r="E107" s="82"/>
      <c r="G107" s="52"/>
      <c r="H107" s="82"/>
      <c r="J107" s="52"/>
      <c r="K107" s="82"/>
      <c r="M107" s="52"/>
      <c r="N107" s="82"/>
      <c r="Q107" s="6"/>
    </row>
    <row r="108" spans="2:17" x14ac:dyDescent="0.2">
      <c r="B108" s="27"/>
      <c r="N108" s="6"/>
      <c r="Q108" s="6"/>
    </row>
    <row r="109" spans="2:17" x14ac:dyDescent="0.2">
      <c r="B109" s="27"/>
    </row>
    <row r="110" spans="2:17" x14ac:dyDescent="0.2">
      <c r="B110" s="4" t="s">
        <v>46</v>
      </c>
    </row>
    <row r="111" spans="2:17" x14ac:dyDescent="0.2">
      <c r="B111" s="4" t="s">
        <v>50</v>
      </c>
    </row>
    <row r="112" spans="2:17" x14ac:dyDescent="0.2">
      <c r="B112" s="4" t="s">
        <v>83</v>
      </c>
    </row>
    <row r="113" spans="2:20" ht="13.5" thickBot="1" x14ac:dyDescent="0.25">
      <c r="B113" s="27" t="s">
        <v>47</v>
      </c>
    </row>
    <row r="114" spans="2:20" x14ac:dyDescent="0.2">
      <c r="D114" s="121" t="s">
        <v>51</v>
      </c>
      <c r="E114" s="122"/>
      <c r="G114" s="121" t="s">
        <v>51</v>
      </c>
      <c r="H114" s="122"/>
      <c r="J114" s="121" t="s">
        <v>51</v>
      </c>
      <c r="K114" s="122"/>
      <c r="M114" s="121" t="s">
        <v>51</v>
      </c>
      <c r="N114" s="122"/>
      <c r="P114" s="121" t="s">
        <v>68</v>
      </c>
      <c r="Q114" s="122"/>
      <c r="S114" s="123"/>
      <c r="T114" s="123"/>
    </row>
    <row r="115" spans="2:20" x14ac:dyDescent="0.2">
      <c r="D115" s="124">
        <v>40264</v>
      </c>
      <c r="E115" s="125"/>
      <c r="G115" s="124">
        <v>40355</v>
      </c>
      <c r="H115" s="125"/>
      <c r="J115" s="124">
        <v>40446</v>
      </c>
      <c r="K115" s="125"/>
      <c r="M115" s="124">
        <v>40543</v>
      </c>
      <c r="N115" s="125"/>
      <c r="P115" s="124">
        <v>40543</v>
      </c>
      <c r="Q115" s="125"/>
      <c r="S115" s="120"/>
      <c r="T115" s="120"/>
    </row>
    <row r="116" spans="2:20" x14ac:dyDescent="0.2">
      <c r="B116" s="21" t="s">
        <v>32</v>
      </c>
      <c r="D116" s="35"/>
      <c r="E116" s="36"/>
      <c r="G116" s="35"/>
      <c r="H116" s="36"/>
      <c r="J116" s="35"/>
      <c r="K116" s="36"/>
      <c r="M116" s="35"/>
      <c r="N116" s="36"/>
      <c r="P116" s="35"/>
      <c r="Q116" s="36"/>
      <c r="T116" s="6"/>
    </row>
    <row r="117" spans="2:20" x14ac:dyDescent="0.2">
      <c r="B117" s="22" t="s">
        <v>93</v>
      </c>
      <c r="D117" s="89"/>
      <c r="E117" s="99">
        <v>5058</v>
      </c>
      <c r="G117" s="89"/>
      <c r="H117" s="100">
        <v>-5258</v>
      </c>
      <c r="J117" s="89"/>
      <c r="K117" s="100">
        <v>7266</v>
      </c>
      <c r="M117" s="89"/>
      <c r="N117" s="100">
        <f>+Q117-E117-H117-K117</f>
        <v>2110</v>
      </c>
      <c r="P117" s="89"/>
      <c r="Q117" s="100">
        <v>9176</v>
      </c>
      <c r="S117" s="23"/>
      <c r="T117" s="28"/>
    </row>
    <row r="118" spans="2:20" x14ac:dyDescent="0.2">
      <c r="B118" s="22"/>
      <c r="D118" s="91"/>
      <c r="E118" s="92"/>
      <c r="G118" s="91"/>
      <c r="H118" s="88"/>
      <c r="J118" s="91"/>
      <c r="K118" s="88"/>
      <c r="M118" s="91"/>
      <c r="N118" s="40"/>
      <c r="P118" s="91"/>
      <c r="Q118" s="40"/>
      <c r="S118" s="24"/>
      <c r="T118" s="8"/>
    </row>
    <row r="119" spans="2:20" x14ac:dyDescent="0.2">
      <c r="B119" s="21" t="s">
        <v>33</v>
      </c>
      <c r="D119" s="91"/>
      <c r="E119" s="92"/>
      <c r="G119" s="91"/>
      <c r="H119" s="88"/>
      <c r="J119" s="91"/>
      <c r="K119" s="88"/>
      <c r="M119" s="91"/>
      <c r="N119" s="40"/>
      <c r="P119" s="91"/>
      <c r="Q119" s="40"/>
      <c r="S119" s="24"/>
      <c r="T119" s="8"/>
    </row>
    <row r="120" spans="2:20" x14ac:dyDescent="0.2">
      <c r="B120" s="22" t="s">
        <v>34</v>
      </c>
      <c r="D120" s="91"/>
      <c r="E120" s="93">
        <v>-1481</v>
      </c>
      <c r="G120" s="101"/>
      <c r="H120" s="40">
        <v>-1425</v>
      </c>
      <c r="J120" s="101"/>
      <c r="K120" s="40">
        <v>294</v>
      </c>
      <c r="M120" s="91"/>
      <c r="N120" s="40">
        <f>+Q120-E120-H120-K120</f>
        <v>-3002</v>
      </c>
      <c r="P120" s="91"/>
      <c r="Q120" s="40">
        <v>-5614</v>
      </c>
      <c r="S120" s="24"/>
      <c r="T120" s="8"/>
    </row>
    <row r="121" spans="2:20" x14ac:dyDescent="0.2">
      <c r="B121" s="22" t="s">
        <v>35</v>
      </c>
      <c r="D121" s="91"/>
      <c r="E121" s="93">
        <v>-7434</v>
      </c>
      <c r="G121" s="101"/>
      <c r="H121" s="40">
        <v>-49133</v>
      </c>
      <c r="J121" s="101"/>
      <c r="K121" s="40">
        <v>-18010</v>
      </c>
      <c r="M121" s="91"/>
      <c r="N121" s="40">
        <f>+Q121-E121-H121-K121</f>
        <v>-4613</v>
      </c>
      <c r="P121" s="91"/>
      <c r="Q121" s="40">
        <v>-79190</v>
      </c>
      <c r="S121" s="24"/>
      <c r="T121" s="8"/>
    </row>
    <row r="122" spans="2:20" x14ac:dyDescent="0.2">
      <c r="B122" s="22" t="s">
        <v>94</v>
      </c>
      <c r="D122" s="91"/>
      <c r="E122" s="93">
        <v>6708</v>
      </c>
      <c r="G122" s="101"/>
      <c r="H122" s="40">
        <v>8500</v>
      </c>
      <c r="J122" s="101"/>
      <c r="K122" s="40">
        <v>20852</v>
      </c>
      <c r="M122" s="91"/>
      <c r="N122" s="40">
        <f>+Q122-E122-H122-K122</f>
        <v>46456</v>
      </c>
      <c r="P122" s="91"/>
      <c r="Q122" s="40">
        <v>82516</v>
      </c>
      <c r="S122" s="24"/>
      <c r="T122" s="8"/>
    </row>
    <row r="123" spans="2:20" x14ac:dyDescent="0.2">
      <c r="B123" s="22" t="s">
        <v>36</v>
      </c>
      <c r="D123" s="89"/>
      <c r="E123" s="90">
        <v>-2207</v>
      </c>
      <c r="G123" s="102"/>
      <c r="H123" s="42">
        <v>-42058</v>
      </c>
      <c r="J123" s="102"/>
      <c r="K123" s="42">
        <v>3136</v>
      </c>
      <c r="M123" s="102"/>
      <c r="N123" s="42">
        <f>SUM(N120:N122)</f>
        <v>38841</v>
      </c>
      <c r="P123" s="102"/>
      <c r="Q123" s="42">
        <f>SUM(Q120:Q122)</f>
        <v>-2288</v>
      </c>
      <c r="S123" s="107"/>
      <c r="T123" s="8"/>
    </row>
    <row r="124" spans="2:20" x14ac:dyDescent="0.2">
      <c r="B124" s="22"/>
      <c r="D124" s="91"/>
      <c r="E124" s="92"/>
      <c r="G124" s="91"/>
      <c r="H124" s="88"/>
      <c r="J124" s="91"/>
      <c r="K124" s="88"/>
      <c r="M124" s="91"/>
      <c r="N124" s="40"/>
      <c r="P124" s="91"/>
      <c r="Q124" s="40"/>
      <c r="S124" s="24"/>
      <c r="T124" s="8"/>
    </row>
    <row r="125" spans="2:20" x14ac:dyDescent="0.2">
      <c r="B125" s="21" t="s">
        <v>37</v>
      </c>
      <c r="D125" s="91"/>
      <c r="E125" s="92"/>
      <c r="G125" s="91"/>
      <c r="H125" s="88"/>
      <c r="J125" s="91"/>
      <c r="K125" s="88"/>
      <c r="M125" s="91"/>
      <c r="N125" s="40"/>
      <c r="P125" s="91"/>
      <c r="Q125" s="40"/>
      <c r="S125" s="24"/>
      <c r="T125" s="8"/>
    </row>
    <row r="126" spans="2:20" x14ac:dyDescent="0.2">
      <c r="B126" s="22" t="s">
        <v>38</v>
      </c>
      <c r="D126" s="91"/>
      <c r="E126" s="93">
        <v>0</v>
      </c>
      <c r="G126" s="91"/>
      <c r="H126" s="40">
        <v>-20000</v>
      </c>
      <c r="J126" s="91"/>
      <c r="K126" s="40">
        <v>0</v>
      </c>
      <c r="M126" s="91"/>
      <c r="N126" s="40">
        <f>+Q126-E126-H126-K126</f>
        <v>0</v>
      </c>
      <c r="P126" s="91"/>
      <c r="Q126" s="40">
        <v>-20000</v>
      </c>
      <c r="S126" s="24"/>
      <c r="T126" s="8"/>
    </row>
    <row r="127" spans="2:20" x14ac:dyDescent="0.2">
      <c r="B127" s="22" t="s">
        <v>95</v>
      </c>
      <c r="D127" s="91"/>
      <c r="E127" s="93">
        <v>62</v>
      </c>
      <c r="G127" s="91"/>
      <c r="H127" s="40">
        <v>10</v>
      </c>
      <c r="J127" s="91"/>
      <c r="K127" s="40">
        <v>0</v>
      </c>
      <c r="M127" s="91"/>
      <c r="N127" s="40">
        <f>+Q127-E127-H127-K127</f>
        <v>216</v>
      </c>
      <c r="P127" s="91"/>
      <c r="Q127" s="40">
        <v>288</v>
      </c>
      <c r="S127" s="24"/>
      <c r="T127" s="8"/>
    </row>
    <row r="128" spans="2:20" x14ac:dyDescent="0.2">
      <c r="B128" s="22" t="s">
        <v>96</v>
      </c>
      <c r="D128" s="91"/>
      <c r="E128" s="94">
        <v>0</v>
      </c>
      <c r="G128" s="91"/>
      <c r="H128" s="40">
        <v>0</v>
      </c>
      <c r="J128" s="91"/>
      <c r="K128" s="40">
        <v>0</v>
      </c>
      <c r="M128" s="91"/>
      <c r="N128" s="40">
        <f>+Q128-E128-H128-K128</f>
        <v>-10004</v>
      </c>
      <c r="P128" s="91"/>
      <c r="Q128" s="40">
        <v>-10004</v>
      </c>
      <c r="S128" s="24"/>
      <c r="T128" s="8"/>
    </row>
    <row r="129" spans="2:20" x14ac:dyDescent="0.2">
      <c r="B129" s="25" t="s">
        <v>39</v>
      </c>
      <c r="D129" s="91"/>
      <c r="E129" s="94">
        <v>46229</v>
      </c>
      <c r="G129" s="91"/>
      <c r="H129" s="40">
        <v>11064</v>
      </c>
      <c r="J129" s="91"/>
      <c r="K129" s="40">
        <v>18</v>
      </c>
      <c r="M129" s="91"/>
      <c r="N129" s="40">
        <f>+Q129-E129-H129-K129</f>
        <v>0</v>
      </c>
      <c r="P129" s="91"/>
      <c r="Q129" s="40">
        <v>57311</v>
      </c>
      <c r="S129" s="24"/>
      <c r="T129" s="8"/>
    </row>
    <row r="130" spans="2:20" x14ac:dyDescent="0.2">
      <c r="B130" s="22" t="s">
        <v>40</v>
      </c>
      <c r="D130" s="89"/>
      <c r="E130" s="90">
        <v>46291</v>
      </c>
      <c r="G130" s="102"/>
      <c r="H130" s="42">
        <f>SUM(H126:H129)</f>
        <v>-8926</v>
      </c>
      <c r="J130" s="102"/>
      <c r="K130" s="42">
        <v>18</v>
      </c>
      <c r="M130" s="102"/>
      <c r="N130" s="42">
        <f>SUM(N126:N129)</f>
        <v>-9788</v>
      </c>
      <c r="P130" s="102"/>
      <c r="Q130" s="42">
        <f>SUM(Q126:Q129)</f>
        <v>27595</v>
      </c>
      <c r="S130" s="107"/>
      <c r="T130" s="8"/>
    </row>
    <row r="131" spans="2:20" x14ac:dyDescent="0.2">
      <c r="B131" s="22"/>
      <c r="D131" s="91"/>
      <c r="E131" s="94"/>
      <c r="G131" s="91"/>
      <c r="H131" s="40"/>
      <c r="J131" s="91"/>
      <c r="K131" s="40"/>
      <c r="M131" s="91"/>
      <c r="N131" s="40"/>
      <c r="P131" s="91"/>
      <c r="Q131" s="40"/>
      <c r="S131" s="24"/>
      <c r="T131" s="8"/>
    </row>
    <row r="132" spans="2:20" x14ac:dyDescent="0.2">
      <c r="B132" s="22" t="s">
        <v>41</v>
      </c>
      <c r="D132" s="95"/>
      <c r="E132" s="93">
        <v>49142</v>
      </c>
      <c r="G132" s="95"/>
      <c r="H132" s="40">
        <v>-56242</v>
      </c>
      <c r="J132" s="95"/>
      <c r="K132" s="40">
        <v>10420</v>
      </c>
      <c r="M132" s="104"/>
      <c r="N132" s="40">
        <f>+N117+N123+N130</f>
        <v>31163</v>
      </c>
      <c r="P132" s="104"/>
      <c r="Q132" s="40">
        <f>+Q117+Q123+Q130</f>
        <v>34483</v>
      </c>
      <c r="S132" s="26"/>
      <c r="T132" s="8"/>
    </row>
    <row r="133" spans="2:20" x14ac:dyDescent="0.2">
      <c r="B133" s="22" t="s">
        <v>42</v>
      </c>
      <c r="D133" s="91"/>
      <c r="E133" s="96">
        <v>31821</v>
      </c>
      <c r="G133" s="91"/>
      <c r="H133" s="40">
        <v>80963</v>
      </c>
      <c r="J133" s="91"/>
      <c r="K133" s="40">
        <v>24721</v>
      </c>
      <c r="M133" s="105"/>
      <c r="N133" s="40">
        <v>31821</v>
      </c>
      <c r="P133" s="105"/>
      <c r="Q133" s="40">
        <v>31821</v>
      </c>
      <c r="S133" s="24"/>
      <c r="T133" s="8"/>
    </row>
    <row r="134" spans="2:20" ht="13.5" thickBot="1" x14ac:dyDescent="0.25">
      <c r="B134" s="22" t="s">
        <v>43</v>
      </c>
      <c r="D134" s="97"/>
      <c r="E134" s="98">
        <v>80963</v>
      </c>
      <c r="G134" s="97"/>
      <c r="H134" s="71">
        <v>24721</v>
      </c>
      <c r="J134" s="97"/>
      <c r="K134" s="71">
        <v>35141</v>
      </c>
      <c r="M134" s="106"/>
      <c r="N134" s="71">
        <f>SUM(N132:N133)</f>
        <v>62984</v>
      </c>
      <c r="P134" s="106"/>
      <c r="Q134" s="71">
        <f>SUM(Q132:Q133)</f>
        <v>66304</v>
      </c>
      <c r="S134" s="26"/>
      <c r="T134" s="28"/>
    </row>
    <row r="135" spans="2:20" ht="14.25" thickTop="1" thickBot="1" x14ac:dyDescent="0.25">
      <c r="D135" s="52"/>
      <c r="E135" s="82"/>
      <c r="G135" s="52"/>
      <c r="H135" s="103"/>
      <c r="J135" s="52"/>
      <c r="K135" s="103"/>
      <c r="M135" s="52"/>
      <c r="N135" s="82"/>
      <c r="P135" s="52"/>
      <c r="Q135" s="82"/>
      <c r="T135" s="6"/>
    </row>
    <row r="136" spans="2:20" x14ac:dyDescent="0.2">
      <c r="B136" s="27"/>
    </row>
  </sheetData>
  <mergeCells count="17">
    <mergeCell ref="S114:T114"/>
    <mergeCell ref="D115:E115"/>
    <mergeCell ref="G115:H115"/>
    <mergeCell ref="M115:N115"/>
    <mergeCell ref="P115:Q115"/>
    <mergeCell ref="S115:T115"/>
    <mergeCell ref="J114:K114"/>
    <mergeCell ref="J115:K115"/>
    <mergeCell ref="D68:E68"/>
    <mergeCell ref="G68:H68"/>
    <mergeCell ref="M68:N68"/>
    <mergeCell ref="P68:Q68"/>
    <mergeCell ref="D114:E114"/>
    <mergeCell ref="G114:H114"/>
    <mergeCell ref="M114:N114"/>
    <mergeCell ref="P114:Q114"/>
    <mergeCell ref="J68:K68"/>
  </mergeCells>
  <pageMargins left="0.7" right="0.7" top="0.75" bottom="0.75" header="0.3" footer="0.3"/>
  <pageSetup scale="28" orientation="landscape" horizontalDpi="1200" verticalDpi="1200" r:id="rId1"/>
  <ignoredErrors>
    <ignoredError sqref="Q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Bonetta</dc:creator>
  <cp:lastModifiedBy>Peter Bonetta</cp:lastModifiedBy>
  <dcterms:created xsi:type="dcterms:W3CDTF">2010-07-23T19:16:30Z</dcterms:created>
  <dcterms:modified xsi:type="dcterms:W3CDTF">2016-04-21T16:38:46Z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1852770245</vt:i4>
  </property>
  <property fmtid="{D5CDD505-2E9C-101B-9397-08002B2CF9AE}" pid="3" name="_NewReviewCycle">
    <vt:lpwstr/>
  </property>
  <property fmtid="{D5CDD505-2E9C-101B-9397-08002B2CF9AE}" pid="4" name="_EmailSubject">
    <vt:lpwstr>Historical Financials Website</vt:lpwstr>
  </property>
  <property fmtid="{D5CDD505-2E9C-101B-9397-08002B2CF9AE}" pid="5" name="_AuthorEmail">
    <vt:lpwstr>Richard.Gardner@calix.com</vt:lpwstr>
  </property>
  <property fmtid="{D5CDD505-2E9C-101B-9397-08002B2CF9AE}" pid="6" name="_AuthorEmailDisplayName">
    <vt:lpwstr>Richard Gardner</vt:lpwstr>
  </property>
  <property fmtid="{D5CDD505-2E9C-101B-9397-08002B2CF9AE}" pid="7" name="_PreviousAdHocReviewCycleID">
    <vt:i4>-718418330</vt:i4>
  </property>
  <property fmtid="{D5CDD505-2E9C-101B-9397-08002B2CF9AE}" pid="8" name="_ReviewingToolsShownOnce">
    <vt:lpwstr/>
  </property>
</Properties>
</file>