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45" windowWidth="2490" windowHeight="6030" tabRatio="778"/>
  </bookViews>
  <sheets>
    <sheet name="Financial Data - Qtrly" sheetId="44" r:id="rId1"/>
    <sheet name="Financial Data - Annual" sheetId="59" r:id="rId2"/>
    <sheet name="Notes" sheetId="6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P">#REF!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ctiveList">#REF!</definedName>
    <definedName name="AMT_CF">#REF!</definedName>
    <definedName name="Annual_Report">#REF!</definedName>
    <definedName name="ATTENTION">#REF!</definedName>
    <definedName name="AUST_TAX">#REF!</definedName>
    <definedName name="Balance">#REF!</definedName>
    <definedName name="Balance_Sheet">#REF!</definedName>
    <definedName name="BEGINNING">#REF!</definedName>
    <definedName name="big_print">#REF!</definedName>
    <definedName name="Cash_Flow">#REF!</definedName>
    <definedName name="CHANGE">#REF!</definedName>
    <definedName name="CHANGE_GYPSUM">#REF!</definedName>
    <definedName name="CHANGE_JHBP">#REF!</definedName>
    <definedName name="Code">[1]Main!$G$5</definedName>
    <definedName name="Company">[1]Main!$G$4</definedName>
    <definedName name="CPanel_Zero">#REF!</definedName>
    <definedName name="Credit">#REF!</definedName>
    <definedName name="CUMAVERAGE">[2]Main!$J$16</definedName>
    <definedName name="Curr_Period">#REF!</definedName>
    <definedName name="Currency">[1]Main!$G$12</definedName>
    <definedName name="current">#REF!</definedName>
    <definedName name="Cushion">#REF!</definedName>
    <definedName name="Cushion_in_Payable">#REF!</definedName>
    <definedName name="Date">[1]Main!$G$9</definedName>
    <definedName name="Date1">[3]Look_up_data!$M$6</definedName>
    <definedName name="Date15">[4]input!$B$20</definedName>
    <definedName name="Date16">[4]input!$B$21</definedName>
    <definedName name="dd">#REF!</definedName>
    <definedName name="ddd">#REF!</definedName>
    <definedName name="dddd">#REF!</definedName>
    <definedName name="ddddd">#REF!</definedName>
    <definedName name="Debit">#REF!</definedName>
    <definedName name="DEFERRED">#REF!</definedName>
    <definedName name="DEPLETION">#REF!</definedName>
    <definedName name="DIRECTORY">#REF!</definedName>
    <definedName name="Elem_Test">#REF!</definedName>
    <definedName name="excess_tax_basis_in_wmm">'[5]Rate Rec.'!#REF!</definedName>
    <definedName name="Fiscal_YR">#REF!</definedName>
    <definedName name="Flags">#REF!</definedName>
    <definedName name="FN_1_Background">#REF!</definedName>
    <definedName name="FN_10_Debt">#REF!</definedName>
    <definedName name="FN_11_Contingencies">#REF!</definedName>
    <definedName name="FN_12_Restructure_and_Other_Expenses">#REF!</definedName>
    <definedName name="FN_13_Taxes">#REF!</definedName>
    <definedName name="FN_14_Disc_Ops">#REF!</definedName>
    <definedName name="FN_15_Stk_Based_Comp">#REF!</definedName>
    <definedName name="FN_16_Financial_Instru">#REF!</definedName>
    <definedName name="FN_17_Segment_Info">#REF!</definedName>
    <definedName name="FN_18_Comprehensive_Income">#REF!</definedName>
    <definedName name="FN_19_Shareholder_Equity">#REF!</definedName>
    <definedName name="FN_2_Acctg_Policies">#REF!</definedName>
    <definedName name="FN_20_Extraordinarys">#REF!</definedName>
    <definedName name="FN_21_Related_Party">#REF!</definedName>
    <definedName name="FN_22_Unaudited_Interim">#REF!</definedName>
    <definedName name="FN_3_Accts_Rec">#REF!</definedName>
    <definedName name="FN_4_Inventories">#REF!</definedName>
    <definedName name="FN_5_Investments">#REF!</definedName>
    <definedName name="FN_6_Eqty_Invstmnts">#REF!</definedName>
    <definedName name="FN_7_PPE">#REF!</definedName>
    <definedName name="FN_8_Intangibles">#REF!</definedName>
    <definedName name="FN_9_Retirement_Plans">#REF!</definedName>
    <definedName name="Form_4626">#REF!</definedName>
    <definedName name="gain_on_gypsum_sale">#REF!</definedName>
    <definedName name="GM_percent_actual_print">#REF!</definedName>
    <definedName name="GM_percent_forecast_print">#REF!</definedName>
    <definedName name="GM_percent_hide_actual">#REF!</definedName>
    <definedName name="GM_percent_hide_forecast">#REF!</definedName>
    <definedName name="gm_percent_hide_plan">#REF!</definedName>
    <definedName name="hide_actual">#REF!</definedName>
    <definedName name="hide_forecast">#REF!</definedName>
    <definedName name="Income_Actual_Print">#REF!</definedName>
    <definedName name="Income_Forecast_Print">#REF!</definedName>
    <definedName name="Income_hide_actual">#REF!</definedName>
    <definedName name="Income_hide_forecast">#REF!</definedName>
    <definedName name="Income_hide_plan">#REF!</definedName>
    <definedName name="JOURNAL_ENTRY">#REF!</definedName>
    <definedName name="Jrnl_Desc">#REF!</definedName>
    <definedName name="Jrnl_List">#REF!</definedName>
    <definedName name="KEYSTROKE">#REF!</definedName>
    <definedName name="M_1S">#REF!</definedName>
    <definedName name="M1S">#REF!</definedName>
    <definedName name="Margin_Actual_Print">#REF!</definedName>
    <definedName name="Margin_Forecast_Print">#REF!</definedName>
    <definedName name="Margin_hide_actual">#REF!</definedName>
    <definedName name="Margin_hide_forecast">#REF!</definedName>
    <definedName name="margin_hide_plan">#REF!</definedName>
    <definedName name="measurement">'[6]Results for the Q'!$L$34:$L$36</definedName>
    <definedName name="months2006">#REF!</definedName>
    <definedName name="months2007">#REF!</definedName>
    <definedName name="months2008">#REF!</definedName>
    <definedName name="OpenPeriod">#REF!</definedName>
    <definedName name="OTHER_PERM">'[5]Rate Rec.'!#REF!</definedName>
    <definedName name="Other_permanent">'[5]Rate Rec.'!#REF!</definedName>
    <definedName name="Panel">#REF!</definedName>
    <definedName name="Position">#REF!</definedName>
    <definedName name="Post_Flag">#REF!</definedName>
    <definedName name="Prima_Facie">[7]Rates!$I$18</definedName>
    <definedName name="Profit_Loss">#REF!</definedName>
    <definedName name="Quarterly_Report">#REF!</definedName>
    <definedName name="RD_Actual_Print">#REF!</definedName>
    <definedName name="RD_Forecast_Print">#REF!</definedName>
    <definedName name="RD_hide_actual">#REF!</definedName>
    <definedName name="RD_hide_forecast">#REF!</definedName>
    <definedName name="RD_hide_plan">#REF!</definedName>
    <definedName name="REF_REC">#REF!</definedName>
    <definedName name="REPORT">#REF!</definedName>
    <definedName name="Restructuring_actual_print">#REF!</definedName>
    <definedName name="Restructuring_forecast_print">#REF!</definedName>
    <definedName name="Restructuring_hide_actual">#REF!</definedName>
    <definedName name="Restructuring_hide_forecast">#REF!</definedName>
    <definedName name="restructuring_hide_plan">#REF!</definedName>
    <definedName name="Sales_Actual_Print">#REF!</definedName>
    <definedName name="Sales_Forecast_Print">#REF!</definedName>
    <definedName name="Sales_hide_actual">#REF!</definedName>
    <definedName name="Sales_hide_forecast">#REF!</definedName>
    <definedName name="sales_hide_plan">#REF!</definedName>
    <definedName name="Select_Jrnl">#REF!</definedName>
    <definedName name="Select_Period">#REF!</definedName>
    <definedName name="Select_Post">#REF!</definedName>
    <definedName name="Select_User">#REF!</definedName>
    <definedName name="Select_Zero">#REF!</definedName>
    <definedName name="Server">#REF!</definedName>
    <definedName name="SGA_Actual_Print">#REF!</definedName>
    <definedName name="SGA_Forecast_Print">#REF!</definedName>
    <definedName name="SGA_hide_actual">#REF!</definedName>
    <definedName name="SGA_hide_forecast">#REF!</definedName>
    <definedName name="SGA_hide_plan">#REF!</definedName>
    <definedName name="ss">'[8]Gross Margin %'!#REF!</definedName>
    <definedName name="Status_Entry">#REF!</definedName>
    <definedName name="Status_Month">#REF!</definedName>
    <definedName name="stock_exchange">#REF!</definedName>
    <definedName name="stock_option">#REF!</definedName>
    <definedName name="Summary_Actual_Print">#REF!</definedName>
    <definedName name="Summary_Forecast_Print">#REF!</definedName>
    <definedName name="Summary_hide_actual">#REF!</definedName>
    <definedName name="Summary_hide_forecast">#REF!</definedName>
    <definedName name="summary_hide_plan">#REF!</definedName>
    <definedName name="sxc">'[8]Gross Margin %'!#REF!</definedName>
    <definedName name="TAX_EXPENSE">#REF!</definedName>
    <definedName name="TAXREC">#REF!</definedName>
    <definedName name="TEST1">#REF!</definedName>
    <definedName name="TESTHKEY">#REF!</definedName>
    <definedName name="TESTKEYS">#REF!</definedName>
    <definedName name="TESTVKEY">#REF!</definedName>
    <definedName name="Total_EBIT">#REF!</definedName>
    <definedName name="TRUE_UP">#REF!</definedName>
    <definedName name="US_DEFERREDS_FOR_AUST">#REF!</definedName>
    <definedName name="Volumes_Actual_Print">#REF!</definedName>
    <definedName name="Volumes_Forecast_Print">#REF!</definedName>
    <definedName name="Volumes_hide_actual">#REF!</definedName>
    <definedName name="Volumes_hide_forecast">#REF!</definedName>
    <definedName name="volumes_hide_plan">#REF!</definedName>
    <definedName name="x">#REF!</definedName>
    <definedName name="y">#REF!</definedName>
    <definedName name="z">#REF!</definedName>
    <definedName name="Zero_Flag">#REF!</definedName>
  </definedNames>
  <calcPr calcId="145621" calcMode="manual" concurrentCalc="0"/>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workbook>
</file>

<file path=xl/calcChain.xml><?xml version="1.0" encoding="utf-8"?>
<calcChain xmlns="http://schemas.openxmlformats.org/spreadsheetml/2006/main">
  <c r="AV31" i="44" l="1"/>
  <c r="AV34" i="44"/>
  <c r="AV35" i="44"/>
  <c r="AV38" i="44"/>
  <c r="AV39" i="44"/>
  <c r="AV17" i="44"/>
  <c r="AV41" i="44"/>
  <c r="AV61" i="44"/>
  <c r="AV55" i="44"/>
  <c r="AV57" i="44"/>
  <c r="AV58" i="44"/>
  <c r="AV51" i="44"/>
  <c r="AV44" i="44"/>
  <c r="AV43" i="44"/>
  <c r="AT44" i="44"/>
  <c r="AT43" i="44"/>
  <c r="M84" i="59"/>
  <c r="K80" i="59"/>
  <c r="M80" i="59"/>
  <c r="M72" i="59"/>
  <c r="M71" i="59"/>
  <c r="M73" i="59"/>
  <c r="M70" i="59"/>
  <c r="M23" i="59"/>
  <c r="M22" i="59"/>
  <c r="AR58" i="44"/>
  <c r="AR51" i="44"/>
  <c r="AR44" i="44"/>
  <c r="AR43" i="44"/>
  <c r="AR31" i="44"/>
  <c r="AR39" i="44"/>
  <c r="V55" i="44"/>
  <c r="X58" i="44"/>
  <c r="V58" i="44"/>
  <c r="X55" i="44"/>
  <c r="AB34" i="44"/>
  <c r="AB35" i="44"/>
  <c r="AB36" i="44"/>
  <c r="AB26" i="44"/>
  <c r="AB38" i="44"/>
  <c r="AB55" i="44"/>
  <c r="AB58" i="44"/>
  <c r="AB23" i="44"/>
  <c r="Z38" i="44"/>
  <c r="Z55" i="44"/>
  <c r="AB50" i="44"/>
  <c r="AB51" i="44"/>
  <c r="P6" i="44"/>
  <c r="AH41" i="44"/>
  <c r="AD41" i="44"/>
  <c r="AH44" i="44"/>
  <c r="AH43" i="44"/>
  <c r="AF43" i="44"/>
  <c r="AD44" i="44"/>
  <c r="AD43" i="44"/>
  <c r="AB43" i="44"/>
  <c r="Z43" i="44"/>
  <c r="X43" i="44"/>
  <c r="V43" i="44"/>
  <c r="T44" i="44"/>
  <c r="T43" i="44"/>
  <c r="R44" i="44"/>
  <c r="R43" i="44"/>
  <c r="P44" i="44"/>
  <c r="P43" i="44"/>
  <c r="N44" i="44"/>
  <c r="N43" i="44"/>
  <c r="L44" i="44"/>
  <c r="L43" i="44"/>
  <c r="J44" i="44"/>
  <c r="J43" i="44"/>
  <c r="H44" i="44"/>
  <c r="H43" i="44"/>
  <c r="F44" i="44"/>
  <c r="F43" i="44"/>
  <c r="K76" i="59"/>
  <c r="AJ58" i="44"/>
  <c r="AJ51" i="44"/>
  <c r="AJ34" i="44"/>
  <c r="AJ36" i="44"/>
  <c r="AJ38" i="44"/>
  <c r="X7" i="44"/>
  <c r="X6" i="44"/>
  <c r="T55" i="44"/>
  <c r="T58" i="44"/>
  <c r="J58" i="44"/>
  <c r="J57" i="44"/>
  <c r="AH26" i="44"/>
  <c r="AH25" i="44"/>
  <c r="AH50" i="44"/>
  <c r="AF58" i="44"/>
  <c r="AF55" i="44"/>
  <c r="AF39" i="44"/>
  <c r="AF41" i="44"/>
  <c r="AF26" i="44"/>
  <c r="AF23" i="44"/>
  <c r="AF44" i="44"/>
  <c r="AF50" i="44"/>
  <c r="AD50" i="44"/>
  <c r="L50" i="44"/>
  <c r="J50" i="44"/>
  <c r="H50" i="44"/>
  <c r="N50" i="44"/>
  <c r="P50" i="44"/>
  <c r="X50" i="44"/>
  <c r="Z50" i="44"/>
  <c r="Z58" i="44"/>
  <c r="Z39" i="44"/>
  <c r="Z41" i="44"/>
  <c r="X39" i="44"/>
  <c r="X41" i="44"/>
  <c r="X23" i="44"/>
  <c r="X44" i="44"/>
  <c r="X26" i="44"/>
  <c r="V39" i="44"/>
  <c r="V41" i="44"/>
  <c r="V23" i="44"/>
  <c r="V44" i="44"/>
  <c r="V26" i="44"/>
  <c r="V34" i="44"/>
  <c r="E76" i="59"/>
  <c r="E80" i="59"/>
  <c r="T38" i="44"/>
  <c r="T36" i="44"/>
  <c r="T35" i="44"/>
  <c r="T34" i="44"/>
  <c r="T31" i="44"/>
  <c r="T39" i="44"/>
  <c r="T41" i="44"/>
  <c r="T51" i="44"/>
  <c r="E87" i="59"/>
  <c r="G87" i="59"/>
  <c r="I87" i="59"/>
  <c r="G76" i="59"/>
  <c r="G80" i="59"/>
  <c r="I76" i="59"/>
  <c r="I80" i="59"/>
  <c r="N58" i="44"/>
  <c r="AD58" i="44"/>
  <c r="R58" i="44"/>
  <c r="P58" i="44"/>
  <c r="L58" i="44"/>
  <c r="H58" i="44"/>
  <c r="F58" i="44"/>
  <c r="R39" i="44"/>
  <c r="R41" i="44"/>
  <c r="P39" i="44"/>
  <c r="P41" i="44"/>
  <c r="N39" i="44"/>
  <c r="N41" i="44"/>
  <c r="L39" i="44"/>
  <c r="L41" i="44"/>
  <c r="J39" i="44"/>
  <c r="J41" i="44"/>
  <c r="H39" i="44"/>
  <c r="H41" i="44"/>
  <c r="F39" i="44"/>
  <c r="F41" i="44"/>
  <c r="AJ43" i="44"/>
  <c r="AJ17" i="44"/>
  <c r="AJ44" i="44"/>
  <c r="AJ31" i="44"/>
  <c r="AJ39" i="44"/>
  <c r="AJ41" i="44"/>
  <c r="AB44" i="44"/>
  <c r="AB31" i="44"/>
  <c r="AB39" i="44"/>
  <c r="AB41" i="44"/>
  <c r="Z26" i="44"/>
  <c r="Z23" i="44"/>
  <c r="Z44" i="44"/>
</calcChain>
</file>

<file path=xl/sharedStrings.xml><?xml version="1.0" encoding="utf-8"?>
<sst xmlns="http://schemas.openxmlformats.org/spreadsheetml/2006/main" count="185" uniqueCount="146">
  <si>
    <t>Gross profit</t>
  </si>
  <si>
    <t>EBIT</t>
  </si>
  <si>
    <t>Asia Pacific Fiber Cement</t>
  </si>
  <si>
    <t>Asbestos adjustments</t>
  </si>
  <si>
    <t>Net interest income (expense)</t>
  </si>
  <si>
    <t>FY 2010</t>
  </si>
  <si>
    <t>FY 2011</t>
  </si>
  <si>
    <t>Total Net sales</t>
  </si>
  <si>
    <t>Income tax (expense) benefit</t>
  </si>
  <si>
    <t>Volume (million square feet)</t>
  </si>
  <si>
    <t>FY 2012</t>
  </si>
  <si>
    <t>0.7 years</t>
  </si>
  <si>
    <t>28.6x</t>
  </si>
  <si>
    <t>22.9x</t>
  </si>
  <si>
    <t>29.0x</t>
  </si>
  <si>
    <t>21.8x</t>
  </si>
  <si>
    <t>0.2 years</t>
  </si>
  <si>
    <t>23.8x</t>
  </si>
  <si>
    <t>USA &amp; Europe Fiber Cement</t>
  </si>
  <si>
    <t>Net cash flow provided by (used in) financing activities</t>
  </si>
  <si>
    <t>Q1 FY2012</t>
  </si>
  <si>
    <t>Q3 FY2012</t>
  </si>
  <si>
    <t>FY2013</t>
  </si>
  <si>
    <t>Q2 FY 2012</t>
  </si>
  <si>
    <t>Q1 FY2010</t>
  </si>
  <si>
    <t>Q2 FY 2010</t>
  </si>
  <si>
    <t>Q3 FY2010</t>
  </si>
  <si>
    <t>Q4 FY2010</t>
  </si>
  <si>
    <t>Q1 FY2011</t>
  </si>
  <si>
    <t>Q2 FY 2011</t>
  </si>
  <si>
    <t>Q3 FY2011</t>
  </si>
  <si>
    <t>Q4 FY2011</t>
  </si>
  <si>
    <t>Q1 FY2013</t>
  </si>
  <si>
    <t>Q2 FY 2013</t>
  </si>
  <si>
    <t>Q3 FY2013</t>
  </si>
  <si>
    <t>Q4 FY2013</t>
  </si>
  <si>
    <t>Q4 FY 2012</t>
  </si>
  <si>
    <t>Net operating profit (loss)</t>
  </si>
  <si>
    <t>Asset impairment charges</t>
  </si>
  <si>
    <t>Net cash flow (used in) provided by operating activities</t>
  </si>
  <si>
    <t>Net cash flow (used in) provided by investing activities</t>
  </si>
  <si>
    <t>Average net sales price (per msf)</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</si>
  <si>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</si>
  <si>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</si>
  <si>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</si>
  <si>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</si>
  <si>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</si>
  <si>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</si>
  <si>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</si>
  <si>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</si>
  <si>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</si>
  <si>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</si>
  <si>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</si>
  <si>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</si>
  <si>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</si>
  <si>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</si>
  <si>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FY2010</t>
  </si>
  <si>
    <t>FY2011</t>
  </si>
  <si>
    <t>FY2012</t>
  </si>
  <si>
    <t>Consolidated Cash Flow Information:</t>
  </si>
  <si>
    <t>Consolidated Balance Sheet Data:</t>
  </si>
  <si>
    <t>Total assets</t>
  </si>
  <si>
    <t>Total debt</t>
  </si>
  <si>
    <t>Common stock</t>
  </si>
  <si>
    <t>Shareholders' (deficit) equity</t>
  </si>
  <si>
    <t>Key Ratios:</t>
  </si>
  <si>
    <t>AICF interest income</t>
  </si>
  <si>
    <t>Restricted cash and cash equivalents - Asbestos</t>
  </si>
  <si>
    <t>Restricted short-term investments - Asbestos</t>
  </si>
  <si>
    <t>Insurance receivable - Asbestos</t>
  </si>
  <si>
    <t>Income taxes payable</t>
  </si>
  <si>
    <t>Workers' compensation asset - Asbestos</t>
  </si>
  <si>
    <t>Asbestos liability</t>
  </si>
  <si>
    <t>AICF loan facility</t>
  </si>
  <si>
    <t>Net AFFA liability</t>
  </si>
  <si>
    <t>Asbestos Financial Data:</t>
  </si>
  <si>
    <t>Asbestos Claims Data:</t>
  </si>
  <si>
    <t>Number of open claims at beginning of year</t>
  </si>
  <si>
    <t>Number of new claims</t>
  </si>
  <si>
    <t>Number of closed claims</t>
  </si>
  <si>
    <t>Number of open claims at end of year</t>
  </si>
  <si>
    <t>Other Data:</t>
  </si>
  <si>
    <t>Capital expenditures</t>
  </si>
  <si>
    <t>Selected Segment Data:</t>
  </si>
  <si>
    <t>Average net sales price (per thousand square feet)</t>
  </si>
  <si>
    <t>Share buy-back</t>
  </si>
  <si>
    <t>Dividend payments</t>
  </si>
  <si>
    <t>Net (debt) cash</t>
  </si>
  <si>
    <t>Wt'd average shares outstanding - Diluted (millions)</t>
  </si>
  <si>
    <t>Average settlement amount per settled claim (not rounded)</t>
  </si>
  <si>
    <t>Average settlement amount per case closed (not rounded)</t>
  </si>
  <si>
    <t>Notes</t>
  </si>
  <si>
    <t>ASIC related expenses (recoveries)</t>
  </si>
  <si>
    <t>Workers' compensation liability- Asbestos</t>
  </si>
  <si>
    <t>Net Unfunded AFFA liability, net of tax</t>
  </si>
  <si>
    <t>Notes:</t>
  </si>
  <si>
    <t>Deferred income taxes- Asbestos</t>
  </si>
  <si>
    <t>Income tax (benefit) expense- Asbestos</t>
  </si>
  <si>
    <t>Other net (liabilities) assets</t>
  </si>
  <si>
    <t>Excludes asset impairment charges</t>
  </si>
  <si>
    <t>39.3x</t>
  </si>
  <si>
    <t>24.5x</t>
  </si>
  <si>
    <t>-</t>
  </si>
  <si>
    <t>Adjusted EBIT margin</t>
  </si>
  <si>
    <t>Adjusted Return on Shareholders Funds</t>
  </si>
  <si>
    <t>Adjusted Return on Capital Employed</t>
  </si>
  <si>
    <t>Adjusted Gearing (net debt/net debt plus equity)</t>
  </si>
  <si>
    <t>Adjusted Net Interest Expense Cover</t>
  </si>
  <si>
    <t>Adjusted Net Interest Paid Cover</t>
  </si>
  <si>
    <t>Adjusted Net Debt Payback</t>
  </si>
  <si>
    <t>Adjusted EPS - diluted</t>
  </si>
  <si>
    <t>Adjusted EBIT Margin</t>
  </si>
  <si>
    <t>Dividends paid per share</t>
  </si>
  <si>
    <t>US$ Millions, except sales price per unit and per share data</t>
  </si>
  <si>
    <t>Adjusted Diluted EPS</t>
  </si>
  <si>
    <t>FY2014</t>
  </si>
  <si>
    <t>Q1 FY2014</t>
  </si>
  <si>
    <t>Q2 FY 2014</t>
  </si>
  <si>
    <t>Asbestos and other tax adjustments</t>
  </si>
  <si>
    <t>(5), (7)</t>
  </si>
  <si>
    <t>(6), (7)</t>
  </si>
  <si>
    <t>Includes restricted cash set aside for AFFA</t>
  </si>
  <si>
    <t>Q3 FY 2014</t>
  </si>
  <si>
    <t xml:space="preserve">A$ 933 </t>
  </si>
  <si>
    <t xml:space="preserve"> - </t>
  </si>
  <si>
    <t xml:space="preserve"> -   </t>
  </si>
  <si>
    <t>63.2x</t>
  </si>
  <si>
    <t>Current assets</t>
  </si>
  <si>
    <t>Q4 FY2014</t>
  </si>
  <si>
    <t>FY2015</t>
  </si>
  <si>
    <t>Q1 FY2015</t>
  </si>
  <si>
    <t>Q2 FY 2015</t>
  </si>
  <si>
    <t>New Zealand weathertightness claims expense (benefit)</t>
  </si>
  <si>
    <t>The Company began separately disclosing New Zealand weathertightness claims in FY2013 and did so for FY2012 for comparative purposes only</t>
  </si>
  <si>
    <t>Excludes asbestos adjustments, AICF SG&amp;A expenses, ASIC expenses/recoveries, asset impairments and New Zealand weathertightness claims</t>
  </si>
  <si>
    <t>Excludes asbestos adjustments, AICF SG&amp;A expenses, AICF interest income, tax benefit related to asbestos and other tax adjustments, ASIC expenses/recoveries, asset impairments, New Zealand weathertightness claims and tax adjustments</t>
  </si>
  <si>
    <t>The amounts shown on these lines are a summation of both the current and non-current portion of the respective asset or liability as presented on the Company's Consolidated Balance Sheets</t>
  </si>
  <si>
    <t>During the second quarter of FY14, the company refined its methodology for calculating average net sales price in both the USA and Europe and Asia Pacific Fiber Cement segments to exclude ancillary products that have no impact on fiber cement sales volume, which is measured and reported in million square feet (“mmsf”). As the revenue contribution of these ancillary products has been increasing, the company believes the refined methodology provides an improved disclosure of average net sales price, in line with the company’s primary fiber cement business, which is a key segment performance indicator. The company has restated average net sales price in the prior periods to conform with the current quarter and half year calculation of average net sales price</t>
  </si>
  <si>
    <t>Depreciation and amortization</t>
  </si>
  <si>
    <t>(Favorable) unfavorable asbestos adjustments</t>
  </si>
  <si>
    <t>Adjusted EBIT Margin- USA &amp; Europe Fiber Cement</t>
  </si>
  <si>
    <t>Adjusted EBIT Margin- Asia Pacific Fiber Cement</t>
  </si>
  <si>
    <t>Asbestos, legacy New Zealand weathertightness claims and other costs</t>
  </si>
  <si>
    <t>AICF interest (income) expense</t>
  </si>
  <si>
    <t>New Zealand weathertightness claims (expense) benefit</t>
  </si>
  <si>
    <t>Excludes New Zealand weathertightness claims expenses beginning in FY2012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</si>
</sst>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0.0%_);\(0.0%\);&quot;-&quot;_%_)"/>
    <numFmt numFmtId="177" formatCode="_(&quot;$&quot;\ #,##0.0_);_(&quot;$&quot;\ \(#,##0.0\);\ &quot;-&quot;_);_(@_)"/>
    <numFmt numFmtId="178" formatCode="&quot;PHP&quot;#,##0.0_);&quot;PHP&quot;\(#,##0.0\);&quot;-&quot;_);_(@_)"/>
    <numFmt numFmtId="179" formatCode="&quot;US$&quot;#,##0_);&quot;US$&quot;\(#,##0\);&quot;-&quot;_);_(@_)"/>
    <numFmt numFmtId="180" formatCode="&quot;NZ$&quot;#,##0_);&quot;NZ$&quot;\(#,##0\);&quot;-&quot;_);_(@_)"/>
    <numFmt numFmtId="181" formatCode="_(#,##0.0_);_(\(#,##0.0\);\ &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_(&quot;$&quot;* #,##0_);_(&quot;$&quot;* \(#,##0\);_(&quot;$&quot;* &quot;-&quot;?_);_(@_)"/>
    <numFmt numFmtId="200" formatCode="[$AUD]\ #,##0"/>
    <numFmt numFmtId="201" formatCode="_(&quot;$&quot;\ #,##0_);_(&quot;$&quot;\ \(#,##0\);\ &quot;-&quot;_);_(@_)"/>
    <numFmt numFmtId="202" formatCode="_(* #,##0.00_);_(* \(#,##0.000\);_(* &quot;-&quot;??_);_(@_)"/>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4" fontId="3" fillId="0" borderId="0" applyFont="0" applyFill="0" applyBorder="0" applyAlignment="0" applyProtection="0"/>
    <xf numFmtId="188" fontId="11" fillId="0" borderId="0" applyFont="0" applyFill="0" applyBorder="0" applyAlignment="0" applyProtection="0"/>
    <xf numFmtId="170"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5" fontId="3" fillId="0" borderId="0" applyFont="0" applyFill="0" applyBorder="0" applyAlignment="0" applyProtection="0"/>
    <xf numFmtId="187" fontId="14" fillId="0" borderId="0"/>
    <xf numFmtId="186" fontId="15" fillId="0" borderId="0"/>
    <xf numFmtId="180"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8"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4"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79"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60">
    <xf numFmtId="167" fontId="0" fillId="0" borderId="0" xfId="0">
      <protection locked="0"/>
    </xf>
    <xf numFmtId="167" fontId="0" fillId="0" borderId="0" xfId="0" applyFont="1">
      <protection locked="0"/>
    </xf>
    <xf numFmtId="167" fontId="0" fillId="0" borderId="0" xfId="0" applyFont="1" applyBorder="1">
      <protection locked="0"/>
    </xf>
    <xf numFmtId="167" fontId="0" fillId="0" borderId="0" xfId="0" applyFont="1" applyFill="1">
      <protection locked="0"/>
    </xf>
    <xf numFmtId="167" fontId="0" fillId="0" borderId="0" xfId="0" applyFont="1" applyFill="1" applyBorder="1">
      <protection locked="0"/>
    </xf>
    <xf numFmtId="183" fontId="0" fillId="0" borderId="0" xfId="0" applyNumberFormat="1" applyFont="1" applyFill="1" applyBorder="1">
      <protection locked="0"/>
    </xf>
    <xf numFmtId="197" fontId="0" fillId="0" borderId="0" xfId="0" applyNumberFormat="1" applyFont="1" applyFill="1" applyBorder="1" applyAlignment="1">
      <alignment horizontal="center"/>
      <protection locked="0"/>
    </xf>
    <xf numFmtId="167" fontId="0" fillId="0" borderId="0" xfId="0" applyFont="1" applyAlignment="1">
      <alignment wrapText="1"/>
      <protection locked="0"/>
    </xf>
    <xf numFmtId="167" fontId="0" fillId="0" borderId="10" xfId="0" applyFont="1" applyBorder="1">
      <protection locked="0"/>
    </xf>
    <xf numFmtId="183" fontId="0" fillId="0" borderId="10" xfId="0" applyNumberFormat="1" applyFont="1" applyFill="1" applyBorder="1">
      <protection locked="0"/>
    </xf>
    <xf numFmtId="167" fontId="0" fillId="0" borderId="0" xfId="0" applyFont="1" applyAlignment="1">
      <alignment horizontal="left" indent="2"/>
      <protection locked="0"/>
    </xf>
    <xf numFmtId="167" fontId="0" fillId="0" borderId="10" xfId="0" applyFont="1" applyFill="1" applyBorder="1">
      <protection locked="0"/>
    </xf>
    <xf numFmtId="167" fontId="6" fillId="0" borderId="0" xfId="0" applyFont="1">
      <protection locked="0"/>
    </xf>
    <xf numFmtId="167" fontId="8" fillId="0" borderId="0" xfId="0" applyFont="1">
      <protection locked="0"/>
    </xf>
    <xf numFmtId="167" fontId="8" fillId="0" borderId="0" xfId="0" applyFont="1" applyFill="1">
      <protection locked="0"/>
    </xf>
    <xf numFmtId="183" fontId="8" fillId="0" borderId="10" xfId="0" applyNumberFormat="1" applyFont="1" applyFill="1" applyBorder="1">
      <protection locked="0"/>
    </xf>
    <xf numFmtId="167" fontId="0" fillId="0" borderId="10" xfId="0" applyFont="1" applyBorder="1" applyAlignment="1">
      <protection locked="0"/>
    </xf>
    <xf numFmtId="167" fontId="8" fillId="0" borderId="10" xfId="0" applyFont="1" applyBorder="1" applyAlignment="1">
      <alignment horizontal="center"/>
      <protection locked="0"/>
    </xf>
    <xf numFmtId="167" fontId="6" fillId="0" borderId="0" xfId="0" applyFont="1" applyAlignment="1">
      <protection locked="0"/>
    </xf>
    <xf numFmtId="167" fontId="0" fillId="0" borderId="0" xfId="0" applyFont="1" applyAlignment="1">
      <alignment horizontal="left" indent="3"/>
      <protection locked="0"/>
    </xf>
    <xf numFmtId="167" fontId="0" fillId="0" borderId="0" xfId="0" applyFont="1" applyAlignment="1">
      <alignment horizontal="left" indent="1"/>
      <protection locked="0"/>
    </xf>
    <xf numFmtId="197" fontId="0" fillId="0" borderId="10" xfId="0" applyNumberFormat="1" applyFont="1" applyFill="1" applyBorder="1" applyAlignment="1">
      <alignment horizontal="center"/>
      <protection locked="0"/>
    </xf>
    <xf numFmtId="167" fontId="0" fillId="0" borderId="0" xfId="0" applyFont="1" applyBorder="1" applyAlignment="1">
      <alignment horizontal="left" indent="1"/>
      <protection locked="0"/>
    </xf>
    <xf numFmtId="167" fontId="0" fillId="0" borderId="0" xfId="0" applyFont="1" applyBorder="1" applyAlignment="1">
      <alignment horizontal="left" indent="2"/>
      <protection locked="0"/>
    </xf>
    <xf numFmtId="167" fontId="8" fillId="0" borderId="0" xfId="0" applyFont="1" applyAlignment="1">
      <alignment wrapText="1"/>
      <protection locked="0"/>
    </xf>
    <xf numFmtId="167" fontId="8" fillId="0" borderId="0" xfId="0" applyFont="1" applyBorder="1">
      <protection locked="0"/>
    </xf>
    <xf numFmtId="167" fontId="0" fillId="0" borderId="10" xfId="0" applyFont="1" applyBorder="1" applyAlignment="1">
      <alignment wrapText="1"/>
      <protection locked="0"/>
    </xf>
    <xf numFmtId="167" fontId="8" fillId="0" borderId="0" xfId="0" applyFont="1" applyAlignment="1">
      <alignment horizontal="center" wrapText="1"/>
      <protection locked="0"/>
    </xf>
    <xf numFmtId="167" fontId="0" fillId="0" borderId="0" xfId="0" applyFont="1" applyAlignment="1">
      <alignment horizontal="center"/>
      <protection locked="0"/>
    </xf>
    <xf numFmtId="167" fontId="8" fillId="0" borderId="9" xfId="0" applyFont="1" applyBorder="1" applyAlignment="1">
      <alignment horizontal="center"/>
      <protection locked="0"/>
    </xf>
    <xf numFmtId="167" fontId="8" fillId="0" borderId="14" xfId="0" applyFont="1" applyBorder="1" applyAlignment="1">
      <alignment horizontal="center"/>
      <protection locked="0"/>
    </xf>
    <xf numFmtId="167" fontId="8" fillId="0" borderId="5" xfId="0" applyFont="1" applyBorder="1">
      <protection locked="0"/>
    </xf>
    <xf numFmtId="167" fontId="8" fillId="0" borderId="6" xfId="0" applyFont="1" applyBorder="1">
      <protection locked="0"/>
    </xf>
    <xf numFmtId="183" fontId="0" fillId="0" borderId="5" xfId="0" applyNumberFormat="1" applyFont="1" applyFill="1" applyBorder="1">
      <protection locked="0"/>
    </xf>
    <xf numFmtId="183" fontId="0" fillId="0" borderId="6" xfId="0" applyNumberFormat="1" applyFont="1" applyFill="1" applyBorder="1">
      <protection locked="0"/>
    </xf>
    <xf numFmtId="169" fontId="0" fillId="0" borderId="0" xfId="0" applyNumberFormat="1" applyFont="1" applyFill="1" applyBorder="1">
      <protection locked="0"/>
    </xf>
    <xf numFmtId="183" fontId="8" fillId="0" borderId="9" xfId="0" applyNumberFormat="1" applyFont="1" applyFill="1" applyBorder="1">
      <protection locked="0"/>
    </xf>
    <xf numFmtId="183" fontId="8" fillId="0" borderId="14" xfId="0" applyNumberFormat="1" applyFont="1" applyFill="1" applyBorder="1">
      <protection locked="0"/>
    </xf>
    <xf numFmtId="167" fontId="8" fillId="0" borderId="5" xfId="0" applyFont="1" applyFill="1" applyBorder="1">
      <protection locked="0"/>
    </xf>
    <xf numFmtId="167" fontId="8" fillId="0" borderId="0" xfId="0" applyFont="1" applyFill="1" applyBorder="1">
      <protection locked="0"/>
    </xf>
    <xf numFmtId="167" fontId="8" fillId="0" borderId="6" xfId="0" applyFont="1" applyFill="1" applyBorder="1">
      <protection locked="0"/>
    </xf>
    <xf numFmtId="196" fontId="0" fillId="0" borderId="5" xfId="0" applyNumberFormat="1" applyFont="1" applyFill="1" applyBorder="1">
      <protection locked="0"/>
    </xf>
    <xf numFmtId="196" fontId="0" fillId="0" borderId="0" xfId="0" applyNumberFormat="1" applyFont="1" applyFill="1" applyBorder="1">
      <protection locked="0"/>
    </xf>
    <xf numFmtId="196" fontId="0" fillId="0" borderId="6" xfId="0" applyNumberFormat="1" applyFont="1" applyFill="1" applyBorder="1">
      <protection locked="0"/>
    </xf>
    <xf numFmtId="183" fontId="0" fillId="0" borderId="9" xfId="0" applyNumberFormat="1" applyFont="1" applyFill="1" applyBorder="1">
      <protection locked="0"/>
    </xf>
    <xf numFmtId="183" fontId="0" fillId="0" borderId="14" xfId="0" applyNumberFormat="1" applyFont="1" applyFill="1" applyBorder="1">
      <protection locked="0"/>
    </xf>
    <xf numFmtId="182" fontId="8" fillId="0" borderId="0" xfId="16" applyNumberFormat="1" applyFont="1" applyFill="1" applyBorder="1" applyProtection="1">
      <protection locked="0"/>
    </xf>
    <xf numFmtId="183" fontId="8" fillId="0" borderId="5" xfId="0" applyNumberFormat="1" applyFont="1" applyFill="1" applyBorder="1">
      <protection locked="0"/>
    </xf>
    <xf numFmtId="183" fontId="8" fillId="0" borderId="0" xfId="0" applyNumberFormat="1" applyFont="1" applyFill="1" applyBorder="1">
      <protection locked="0"/>
    </xf>
    <xf numFmtId="183" fontId="8" fillId="0" borderId="6" xfId="0" applyNumberFormat="1" applyFont="1" applyFill="1" applyBorder="1">
      <protection locked="0"/>
    </xf>
    <xf numFmtId="167" fontId="6" fillId="0" borderId="5" xfId="0" applyFont="1" applyBorder="1">
      <protection locked="0"/>
    </xf>
    <xf numFmtId="167" fontId="6" fillId="0" borderId="0" xfId="0" applyFont="1" applyBorder="1">
      <protection locked="0"/>
    </xf>
    <xf numFmtId="167" fontId="6" fillId="0" borderId="6" xfId="0" applyFont="1" applyBorder="1">
      <protection locked="0"/>
    </xf>
    <xf numFmtId="197" fontId="0" fillId="0" borderId="5" xfId="0" applyNumberFormat="1" applyFont="1" applyFill="1" applyBorder="1" applyAlignment="1">
      <alignment horizontal="center"/>
      <protection locked="0"/>
    </xf>
    <xf numFmtId="197" fontId="0" fillId="0" borderId="6" xfId="0" applyNumberFormat="1" applyFont="1" applyFill="1" applyBorder="1" applyAlignment="1">
      <alignment horizontal="center"/>
      <protection locked="0"/>
    </xf>
    <xf numFmtId="197" fontId="0" fillId="0" borderId="9" xfId="0" applyNumberFormat="1" applyFont="1" applyFill="1" applyBorder="1" applyAlignment="1">
      <alignment horizontal="center"/>
      <protection locked="0"/>
    </xf>
    <xf numFmtId="197" fontId="0" fillId="0" borderId="14" xfId="0" applyNumberFormat="1" applyFont="1" applyFill="1" applyBorder="1" applyAlignment="1">
      <alignment horizontal="center"/>
      <protection locked="0"/>
    </xf>
    <xf numFmtId="167" fontId="8" fillId="0" borderId="9" xfId="0" applyFont="1" applyFill="1" applyBorder="1" applyAlignment="1">
      <alignment horizontal="center"/>
      <protection locked="0"/>
    </xf>
    <xf numFmtId="167" fontId="0" fillId="0" borderId="0" xfId="0" applyFont="1" applyFill="1" applyAlignment="1">
      <alignment horizontal="left" indent="2"/>
      <protection locked="0"/>
    </xf>
    <xf numFmtId="200" fontId="0" fillId="0" borderId="0" xfId="0" applyNumberFormat="1" applyFont="1" applyFill="1" applyBorder="1">
      <protection locked="0"/>
    </xf>
    <xf numFmtId="167" fontId="0" fillId="0" borderId="0" xfId="0" applyFont="1" applyFill="1" applyAlignment="1">
      <alignment wrapText="1"/>
      <protection locked="0"/>
    </xf>
    <xf numFmtId="177" fontId="0" fillId="0" borderId="0" xfId="18" applyNumberFormat="1" applyFont="1" applyFill="1" applyAlignment="1" applyProtection="1">
      <alignment horizontal="right"/>
      <protection locked="0"/>
    </xf>
    <xf numFmtId="167" fontId="8" fillId="0" borderId="10" xfId="0" applyFont="1" applyBorder="1" applyAlignment="1">
      <alignment wrapText="1"/>
      <protection locked="0"/>
    </xf>
    <xf numFmtId="167" fontId="0" fillId="0" borderId="10" xfId="0" applyFont="1" applyFill="1" applyBorder="1" applyAlignment="1">
      <alignment horizontal="left" indent="2"/>
      <protection locked="0"/>
    </xf>
    <xf numFmtId="169" fontId="0" fillId="0" borderId="10" xfId="0" applyNumberFormat="1" applyFont="1" applyFill="1" applyBorder="1">
      <protection locked="0"/>
    </xf>
    <xf numFmtId="200" fontId="0" fillId="0" borderId="10" xfId="0" applyNumberFormat="1" applyFont="1" applyFill="1" applyBorder="1">
      <protection locked="0"/>
    </xf>
    <xf numFmtId="167" fontId="0" fillId="0" borderId="0" xfId="0" applyFont="1" applyFill="1" applyAlignment="1">
      <alignment horizontal="left"/>
      <protection locked="0"/>
    </xf>
    <xf numFmtId="167" fontId="8" fillId="0" borderId="0" xfId="0" applyFont="1" applyBorder="1" applyAlignment="1">
      <alignment wrapText="1"/>
      <protection locked="0"/>
    </xf>
    <xf numFmtId="167" fontId="0" fillId="0" borderId="10" xfId="0" applyFont="1" applyFill="1" applyBorder="1" applyAlignment="1">
      <alignment wrapText="1"/>
      <protection locked="0"/>
    </xf>
    <xf numFmtId="177" fontId="0" fillId="0" borderId="10" xfId="18" applyNumberFormat="1" applyFont="1" applyFill="1" applyBorder="1" applyAlignment="1" applyProtection="1">
      <alignment horizontal="right"/>
      <protection locked="0"/>
    </xf>
    <xf numFmtId="167" fontId="0" fillId="0" borderId="10" xfId="0" applyFont="1" applyBorder="1" applyAlignment="1">
      <alignment horizontal="center"/>
      <protection locked="0"/>
    </xf>
    <xf numFmtId="175" fontId="0" fillId="0" borderId="0" xfId="0" applyNumberFormat="1" applyFont="1" applyFill="1" applyBorder="1">
      <protection locked="0"/>
    </xf>
    <xf numFmtId="182" fontId="0" fillId="0" borderId="0" xfId="16" applyNumberFormat="1" applyFont="1" applyFill="1" applyBorder="1" applyProtection="1">
      <protection locked="0"/>
    </xf>
    <xf numFmtId="182" fontId="0" fillId="0" borderId="0" xfId="16" applyNumberFormat="1" applyFont="1" applyFill="1" applyProtection="1">
      <protection locked="0"/>
    </xf>
    <xf numFmtId="167" fontId="8" fillId="0" borderId="0" xfId="0" applyFont="1" applyAlignment="1">
      <alignment horizontal="center"/>
      <protection locked="0"/>
    </xf>
    <xf numFmtId="167" fontId="8" fillId="0" borderId="0" xfId="0" applyFont="1" applyBorder="1" applyAlignment="1">
      <alignment horizontal="center"/>
      <protection locked="0"/>
    </xf>
    <xf numFmtId="167" fontId="0" fillId="0" borderId="0" xfId="0" applyFont="1" applyBorder="1" applyAlignment="1">
      <alignment horizontal="center"/>
      <protection locked="0"/>
    </xf>
    <xf numFmtId="167" fontId="0" fillId="0" borderId="10" xfId="0" applyFont="1" applyBorder="1" applyAlignment="1">
      <alignment horizontal="center" wrapText="1"/>
      <protection locked="0"/>
    </xf>
    <xf numFmtId="167" fontId="0" fillId="0" borderId="0" xfId="0" applyFont="1" applyAlignment="1">
      <alignment horizontal="center" wrapText="1"/>
      <protection locked="0"/>
    </xf>
    <xf numFmtId="167" fontId="8" fillId="0" borderId="0" xfId="0" applyFont="1" applyBorder="1" applyAlignment="1">
      <alignment horizontal="center" wrapText="1"/>
      <protection locked="0"/>
    </xf>
    <xf numFmtId="167" fontId="0" fillId="0" borderId="0" xfId="0" applyFont="1" applyFill="1" applyAlignment="1">
      <alignment horizontal="center"/>
      <protection locked="0"/>
    </xf>
    <xf numFmtId="167" fontId="0" fillId="0" borderId="10" xfId="0" applyFont="1" applyFill="1" applyBorder="1" applyAlignment="1">
      <alignment horizontal="center"/>
      <protection locked="0"/>
    </xf>
    <xf numFmtId="167" fontId="0" fillId="0" borderId="0" xfId="0" applyFont="1" applyFill="1" applyAlignment="1">
      <alignment horizontal="center" wrapText="1"/>
      <protection locked="0"/>
    </xf>
    <xf numFmtId="167" fontId="0" fillId="0" borderId="10" xfId="0" applyFont="1" applyFill="1" applyBorder="1" applyAlignment="1">
      <alignment horizontal="center" wrapText="1"/>
      <protection locked="0"/>
    </xf>
    <xf numFmtId="182" fontId="0" fillId="0" borderId="10" xfId="16" applyNumberFormat="1" applyFont="1" applyFill="1" applyBorder="1" applyProtection="1">
      <protection locked="0"/>
    </xf>
    <xf numFmtId="182" fontId="0" fillId="0" borderId="6" xfId="16" applyNumberFormat="1" applyFont="1" applyFill="1" applyBorder="1" applyProtection="1">
      <protection locked="0"/>
    </xf>
    <xf numFmtId="182" fontId="0" fillId="0" borderId="5" xfId="16" applyNumberFormat="1" applyFont="1" applyFill="1" applyBorder="1" applyProtection="1">
      <protection locked="0"/>
    </xf>
    <xf numFmtId="182" fontId="0" fillId="0" borderId="14" xfId="16" applyNumberFormat="1" applyFont="1" applyFill="1" applyBorder="1" applyProtection="1">
      <protection locked="0"/>
    </xf>
    <xf numFmtId="182" fontId="0" fillId="0" borderId="9" xfId="16" applyNumberFormat="1" applyFont="1" applyFill="1" applyBorder="1" applyProtection="1">
      <protection locked="0"/>
    </xf>
    <xf numFmtId="167" fontId="0" fillId="0" borderId="0" xfId="0" applyFont="1" applyAlignment="1">
      <alignment horizontal="left" indent="4"/>
      <protection locked="0"/>
    </xf>
    <xf numFmtId="167" fontId="0" fillId="0" borderId="0" xfId="0" applyFont="1" applyAlignment="1">
      <alignment horizontal="left" wrapText="1" indent="4"/>
      <protection locked="0"/>
    </xf>
    <xf numFmtId="170" fontId="0" fillId="0" borderId="5" xfId="18" applyFont="1" applyFill="1" applyBorder="1" applyProtection="1">
      <protection locked="0"/>
    </xf>
    <xf numFmtId="170" fontId="0" fillId="0" borderId="0" xfId="18" applyFont="1" applyFill="1" applyBorder="1" applyProtection="1">
      <protection locked="0"/>
    </xf>
    <xf numFmtId="170" fontId="0" fillId="0" borderId="6" xfId="18" applyFont="1" applyFill="1" applyBorder="1" applyProtection="1">
      <protection locked="0"/>
    </xf>
    <xf numFmtId="175" fontId="0" fillId="0" borderId="5" xfId="18" applyNumberFormat="1" applyFont="1" applyFill="1" applyBorder="1" applyProtection="1">
      <protection locked="0"/>
    </xf>
    <xf numFmtId="175" fontId="0" fillId="0" borderId="0" xfId="18" applyNumberFormat="1" applyFont="1" applyFill="1" applyBorder="1" applyProtection="1">
      <protection locked="0"/>
    </xf>
    <xf numFmtId="175" fontId="0" fillId="0" borderId="6" xfId="18" applyNumberFormat="1" applyFont="1" applyFill="1" applyBorder="1" applyProtection="1">
      <protection locked="0"/>
    </xf>
    <xf numFmtId="170" fontId="0" fillId="0" borderId="9" xfId="18" applyFont="1" applyFill="1" applyBorder="1" applyProtection="1">
      <protection locked="0"/>
    </xf>
    <xf numFmtId="170" fontId="0" fillId="0" borderId="10" xfId="18" applyFont="1" applyFill="1" applyBorder="1" applyProtection="1">
      <protection locked="0"/>
    </xf>
    <xf numFmtId="170" fontId="0" fillId="0" borderId="14" xfId="18" applyFont="1" applyFill="1" applyBorder="1" applyProtection="1">
      <protection locked="0"/>
    </xf>
    <xf numFmtId="167" fontId="0" fillId="0" borderId="0" xfId="0" applyFont="1" applyFill="1" applyAlignment="1">
      <alignment horizontal="left" indent="1"/>
      <protection locked="0"/>
    </xf>
    <xf numFmtId="167" fontId="0" fillId="8" borderId="0" xfId="0" applyFill="1">
      <protection locked="0"/>
    </xf>
    <xf numFmtId="167" fontId="0" fillId="8" borderId="0" xfId="0" applyFont="1" applyFill="1">
      <protection locked="0"/>
    </xf>
    <xf numFmtId="167" fontId="0" fillId="8" borderId="10" xfId="0" applyFill="1" applyBorder="1">
      <protection locked="0"/>
    </xf>
    <xf numFmtId="167" fontId="0" fillId="8" borderId="0" xfId="0" applyFill="1" applyBorder="1" applyAlignment="1">
      <alignment wrapText="1"/>
      <protection locked="0"/>
    </xf>
    <xf numFmtId="167" fontId="0" fillId="8" borderId="0" xfId="0" applyFont="1" applyFill="1" applyAlignment="1">
      <alignment wrapText="1"/>
      <protection locked="0"/>
    </xf>
    <xf numFmtId="167" fontId="8" fillId="0" borderId="0" xfId="0" applyFont="1" applyFill="1" applyBorder="1" applyAlignment="1">
      <protection locked="0"/>
    </xf>
    <xf numFmtId="167" fontId="8" fillId="0" borderId="0" xfId="0" applyFont="1" applyFill="1" applyBorder="1" applyAlignment="1">
      <alignment horizontal="center"/>
      <protection locked="0"/>
    </xf>
    <xf numFmtId="167" fontId="8" fillId="0" borderId="0" xfId="0" quotePrefix="1" applyFont="1" applyFill="1" applyAlignment="1">
      <alignment horizontal="center"/>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67" fontId="8" fillId="0" borderId="0" xfId="0" applyFont="1" applyFill="1" applyAlignment="1">
      <alignment horizontal="center"/>
      <protection locked="0"/>
    </xf>
    <xf numFmtId="167" fontId="0" fillId="0" borderId="6" xfId="0" applyFont="1" applyFill="1" applyBorder="1">
      <protection locked="0"/>
    </xf>
    <xf numFmtId="167" fontId="6" fillId="0" borderId="6" xfId="0" applyFont="1" applyFill="1" applyBorder="1">
      <protection locked="0"/>
    </xf>
    <xf numFmtId="167" fontId="8" fillId="0" borderId="12" xfId="0" applyFont="1" applyFill="1" applyBorder="1" applyAlignment="1">
      <alignment horizontal="center"/>
      <protection locked="0"/>
    </xf>
    <xf numFmtId="182" fontId="5" fillId="0" borderId="0" xfId="16" applyNumberFormat="1" applyFont="1" applyFill="1" applyBorder="1" applyProtection="1">
      <protection locked="0"/>
    </xf>
    <xf numFmtId="167" fontId="8" fillId="0" borderId="0" xfId="0" applyFont="1" applyFill="1" applyAlignment="1">
      <alignment horizontal="left"/>
      <protection locked="0"/>
    </xf>
    <xf numFmtId="167" fontId="8" fillId="0" borderId="0" xfId="0" applyFont="1" applyFill="1" applyAlignment="1">
      <protection locked="0"/>
    </xf>
    <xf numFmtId="166" fontId="0" fillId="8" borderId="0" xfId="49" applyFont="1" applyFill="1" applyProtection="1">
      <protection locked="0"/>
    </xf>
    <xf numFmtId="183" fontId="0" fillId="8" borderId="0" xfId="0" applyNumberFormat="1" applyFont="1" applyFill="1" applyAlignment="1">
      <alignment horizontal="right"/>
      <protection locked="0"/>
    </xf>
    <xf numFmtId="166" fontId="5" fillId="0" borderId="6" xfId="49" applyFont="1" applyFill="1" applyBorder="1" applyProtection="1">
      <protection locked="0"/>
    </xf>
    <xf numFmtId="166" fontId="5" fillId="0" borderId="0" xfId="49" applyFont="1" applyFill="1" applyBorder="1" applyProtection="1">
      <protection locked="0"/>
    </xf>
    <xf numFmtId="166" fontId="5" fillId="0" borderId="5" xfId="49" applyFont="1" applyFill="1" applyBorder="1" applyProtection="1">
      <protection locked="0"/>
    </xf>
    <xf numFmtId="167" fontId="8" fillId="8" borderId="0" xfId="0" applyFont="1" applyFill="1" applyAlignment="1">
      <alignment horizontal="center" vertical="top" wrapText="1"/>
      <protection locked="0"/>
    </xf>
    <xf numFmtId="167" fontId="8" fillId="8" borderId="0" xfId="0" applyFont="1" applyFill="1" applyAlignment="1">
      <alignment horizontal="center" vertical="top"/>
      <protection locked="0"/>
    </xf>
    <xf numFmtId="167" fontId="8" fillId="8" borderId="0" xfId="0" applyFont="1" applyFill="1" applyBorder="1" applyAlignment="1">
      <alignment horizontal="center" vertical="top" wrapText="1"/>
      <protection locked="0"/>
    </xf>
    <xf numFmtId="167" fontId="0" fillId="8" borderId="0" xfId="0" applyFill="1" applyAlignment="1">
      <alignment vertical="top" wrapText="1"/>
      <protection locked="0"/>
    </xf>
    <xf numFmtId="167" fontId="0" fillId="8" borderId="0" xfId="0" applyFont="1" applyFill="1" applyAlignment="1">
      <alignment vertical="top" wrapText="1"/>
      <protection locked="0"/>
    </xf>
    <xf numFmtId="188" fontId="0" fillId="8" borderId="0" xfId="18" applyNumberFormat="1" applyFont="1" applyFill="1" applyAlignment="1" applyProtection="1">
      <alignment horizontal="right"/>
      <protection locked="0"/>
    </xf>
    <xf numFmtId="167" fontId="0" fillId="8" borderId="0" xfId="0" applyFont="1" applyFill="1" applyAlignment="1">
      <alignment horizontal="center"/>
      <protection locked="0"/>
    </xf>
    <xf numFmtId="175" fontId="0" fillId="8" borderId="0" xfId="0" applyNumberFormat="1" applyFont="1" applyFill="1">
      <protection locked="0"/>
    </xf>
    <xf numFmtId="183" fontId="0" fillId="8" borderId="0" xfId="0" applyNumberFormat="1" applyFont="1" applyFill="1">
      <protection locked="0"/>
    </xf>
    <xf numFmtId="201" fontId="0" fillId="8" borderId="0" xfId="0" applyNumberFormat="1" applyFont="1" applyFill="1" applyBorder="1">
      <protection locked="0"/>
    </xf>
    <xf numFmtId="199" fontId="0" fillId="8" borderId="0" xfId="0" applyNumberFormat="1" applyFont="1" applyFill="1" applyBorder="1" applyAlignment="1">
      <alignment horizontal="right"/>
      <protection locked="0"/>
    </xf>
    <xf numFmtId="169" fontId="0" fillId="8" borderId="0" xfId="0" applyNumberFormat="1" applyFont="1" applyFill="1" applyBorder="1">
      <protection locked="0"/>
    </xf>
    <xf numFmtId="200" fontId="0" fillId="8" borderId="0" xfId="0" applyNumberFormat="1" applyFont="1" applyFill="1" applyBorder="1">
      <protection locked="0"/>
    </xf>
    <xf numFmtId="177" fontId="0" fillId="8" borderId="0" xfId="0" applyNumberFormat="1" applyFont="1" applyFill="1" applyBorder="1">
      <protection locked="0"/>
    </xf>
    <xf numFmtId="166" fontId="0" fillId="8" borderId="0" xfId="49" applyFont="1" applyFill="1" applyBorder="1" applyProtection="1">
      <protection locked="0"/>
    </xf>
    <xf numFmtId="181" fontId="0" fillId="8" borderId="0" xfId="0" applyNumberFormat="1" applyFont="1" applyFill="1" applyBorder="1">
      <protection locked="0"/>
    </xf>
    <xf numFmtId="183" fontId="0" fillId="8" borderId="10" xfId="0" applyNumberFormat="1" applyFont="1" applyFill="1" applyBorder="1">
      <protection locked="0"/>
    </xf>
    <xf numFmtId="167" fontId="0" fillId="8" borderId="10" xfId="0" applyFont="1" applyFill="1" applyBorder="1">
      <protection locked="0"/>
    </xf>
    <xf numFmtId="196" fontId="0" fillId="8" borderId="0" xfId="0" applyNumberFormat="1" applyFont="1" applyFill="1">
      <protection locked="0"/>
    </xf>
    <xf numFmtId="182" fontId="0" fillId="8" borderId="0" xfId="16" applyNumberFormat="1" applyFont="1" applyFill="1" applyProtection="1">
      <protection locked="0"/>
    </xf>
    <xf numFmtId="166" fontId="0" fillId="8" borderId="0" xfId="49" applyFont="1" applyFill="1" applyBorder="1" applyAlignment="1" applyProtection="1">
      <alignment horizontal="right"/>
      <protection locked="0"/>
    </xf>
    <xf numFmtId="166" fontId="0" fillId="8" borderId="0" xfId="49" applyFont="1" applyFill="1" applyAlignment="1" applyProtection="1">
      <alignment horizontal="right"/>
      <protection locked="0"/>
    </xf>
    <xf numFmtId="176" fontId="0" fillId="8" borderId="0" xfId="49" applyNumberFormat="1" applyFont="1" applyFill="1" applyBorder="1" applyAlignment="1" applyProtection="1">
      <alignment horizontal="right"/>
      <protection locked="0"/>
    </xf>
    <xf numFmtId="167" fontId="0" fillId="8" borderId="0" xfId="0" applyFont="1" applyFill="1" applyAlignment="1">
      <alignment horizontal="right"/>
      <protection locked="0"/>
    </xf>
    <xf numFmtId="177" fontId="0" fillId="8" borderId="0" xfId="18" applyNumberFormat="1" applyFont="1" applyFill="1" applyAlignment="1" applyProtection="1">
      <alignment horizontal="right"/>
      <protection locked="0"/>
    </xf>
    <xf numFmtId="202" fontId="0" fillId="8" borderId="0" xfId="18" applyNumberFormat="1" applyFont="1" applyFill="1" applyAlignment="1" applyProtection="1">
      <alignment horizontal="right"/>
      <protection locked="0"/>
    </xf>
    <xf numFmtId="170" fontId="0" fillId="8" borderId="0" xfId="18" applyNumberFormat="1" applyFont="1" applyFill="1" applyAlignment="1" applyProtection="1">
      <alignment horizontal="right"/>
      <protection locked="0"/>
    </xf>
    <xf numFmtId="167" fontId="0" fillId="8" borderId="10" xfId="0" applyFont="1" applyFill="1" applyBorder="1" applyAlignment="1">
      <alignment horizontal="right"/>
      <protection locked="0"/>
    </xf>
    <xf numFmtId="175" fontId="0" fillId="8" borderId="0" xfId="16" applyNumberFormat="1" applyFont="1" applyFill="1" applyProtection="1">
      <protection locked="0"/>
    </xf>
    <xf numFmtId="164" fontId="0" fillId="8" borderId="0" xfId="16" applyFont="1" applyFill="1" applyProtection="1">
      <protection locked="0"/>
    </xf>
    <xf numFmtId="175" fontId="0" fillId="8" borderId="10" xfId="16" applyNumberFormat="1" applyFont="1" applyFill="1" applyBorder="1" applyProtection="1">
      <protection locked="0"/>
    </xf>
    <xf numFmtId="182" fontId="0" fillId="8" borderId="10" xfId="16" applyNumberFormat="1" applyFont="1" applyFill="1" applyBorder="1" applyProtection="1">
      <protection locked="0"/>
    </xf>
    <xf numFmtId="42" fontId="0" fillId="8" borderId="0" xfId="0" applyNumberFormat="1" applyFont="1" applyFill="1">
      <protection locked="0"/>
    </xf>
    <xf numFmtId="170" fontId="0" fillId="8" borderId="6" xfId="18" applyFont="1" applyFill="1" applyBorder="1" applyProtection="1">
      <protection locked="0"/>
    </xf>
    <xf numFmtId="170" fontId="0" fillId="8" borderId="5" xfId="18" applyFont="1" applyFill="1" applyBorder="1" applyProtection="1">
      <protection locked="0"/>
    </xf>
    <xf numFmtId="170" fontId="0" fillId="8" borderId="0" xfId="18" applyFont="1" applyFill="1" applyBorder="1" applyProtection="1">
      <protection locked="0"/>
    </xf>
    <xf numFmtId="167" fontId="0" fillId="8" borderId="0" xfId="0" applyFont="1" applyFill="1" applyBorder="1">
      <protection locked="0"/>
    </xf>
    <xf numFmtId="183" fontId="0" fillId="8" borderId="14" xfId="0" applyNumberFormat="1" applyFont="1" applyFill="1" applyBorder="1">
      <protection locked="0"/>
    </xf>
    <xf numFmtId="167" fontId="7" fillId="0" borderId="10" xfId="0" applyFont="1" applyBorder="1" applyAlignment="1">
      <alignment wrapText="1"/>
      <protection locked="0"/>
    </xf>
    <xf numFmtId="167" fontId="8" fillId="0" borderId="0" xfId="0" applyFont="1" applyFill="1" applyBorder="1" applyAlignment="1">
      <alignment wrapText="1"/>
      <protection locked="0"/>
    </xf>
    <xf numFmtId="167" fontId="8" fillId="0" borderId="0" xfId="0" applyFont="1" applyFill="1" applyBorder="1" applyAlignment="1">
      <alignment horizontal="center" wrapText="1"/>
      <protection locked="0"/>
    </xf>
    <xf numFmtId="167" fontId="8" fillId="8" borderId="0" xfId="0" applyFont="1" applyFill="1" applyBorder="1" applyAlignment="1">
      <alignment horizontal="center" vertical="top"/>
      <protection locked="0"/>
    </xf>
    <xf numFmtId="167" fontId="8" fillId="0" borderId="11" xfId="0" applyFont="1" applyBorder="1" applyAlignment="1">
      <alignment horizontal="center"/>
      <protection locked="0"/>
    </xf>
    <xf numFmtId="199" fontId="0" fillId="0" borderId="5" xfId="0" applyNumberFormat="1" applyFont="1" applyFill="1" applyBorder="1">
      <protection locked="0"/>
    </xf>
    <xf numFmtId="199" fontId="0" fillId="0" borderId="0" xfId="0" applyNumberFormat="1" applyFont="1" applyFill="1" applyBorder="1">
      <protection locked="0"/>
    </xf>
    <xf numFmtId="199" fontId="0" fillId="0" borderId="6" xfId="0" applyNumberFormat="1" applyFont="1" applyFill="1" applyBorder="1">
      <protection locked="0"/>
    </xf>
    <xf numFmtId="199" fontId="0" fillId="0" borderId="0" xfId="0" applyNumberFormat="1" applyFont="1">
      <protection locked="0"/>
    </xf>
    <xf numFmtId="199" fontId="0" fillId="0" borderId="0" xfId="0" applyNumberFormat="1" applyFont="1" applyFill="1">
      <protection locked="0"/>
    </xf>
    <xf numFmtId="199" fontId="6" fillId="0" borderId="0" xfId="0" applyNumberFormat="1" applyFont="1">
      <protection locked="0"/>
    </xf>
    <xf numFmtId="167" fontId="0" fillId="8" borderId="0" xfId="0" applyFill="1" applyBorder="1">
      <protection locked="0"/>
    </xf>
    <xf numFmtId="169" fontId="0" fillId="0" borderId="5" xfId="0" applyNumberFormat="1" applyFont="1" applyFill="1" applyBorder="1">
      <protection locked="0"/>
    </xf>
    <xf numFmtId="169" fontId="0" fillId="0" borderId="6" xfId="0" applyNumberFormat="1" applyFont="1" applyFill="1" applyBorder="1">
      <protection locked="0"/>
    </xf>
    <xf numFmtId="169" fontId="0" fillId="0" borderId="0" xfId="0" applyNumberFormat="1" applyFont="1" applyFill="1">
      <protection locked="0"/>
    </xf>
    <xf numFmtId="167" fontId="6" fillId="0" borderId="0" xfId="0" applyFont="1" applyFill="1">
      <protection locked="0"/>
    </xf>
    <xf numFmtId="167" fontId="0" fillId="0" borderId="4" xfId="0" applyFont="1" applyBorder="1" applyAlignment="1">
      <alignment horizontal="center"/>
      <protection locked="0"/>
    </xf>
    <xf numFmtId="183" fontId="0" fillId="0" borderId="0" xfId="0" applyNumberFormat="1" applyFont="1" applyFill="1" applyBorder="1" applyAlignment="1">
      <alignment horizontal="right"/>
      <protection locked="0"/>
    </xf>
    <xf numFmtId="199" fontId="0" fillId="0" borderId="0" xfId="0" applyNumberFormat="1" applyFont="1" applyFill="1" applyBorder="1" applyAlignment="1">
      <alignment horizontal="right"/>
      <protection locked="0"/>
    </xf>
    <xf numFmtId="169" fontId="0" fillId="0" borderId="0" xfId="0" applyNumberFormat="1" applyFont="1" applyFill="1" applyBorder="1" applyAlignment="1">
      <alignment horizontal="right"/>
      <protection locked="0"/>
    </xf>
    <xf numFmtId="183" fontId="8" fillId="0" borderId="10" xfId="0" applyNumberFormat="1" applyFont="1" applyFill="1" applyBorder="1" applyAlignment="1">
      <alignment horizontal="right"/>
      <protection locked="0"/>
    </xf>
    <xf numFmtId="167" fontId="8" fillId="0" borderId="0" xfId="0" applyFont="1" applyFill="1" applyBorder="1" applyAlignment="1">
      <alignment horizontal="right"/>
      <protection locked="0"/>
    </xf>
    <xf numFmtId="196" fontId="0" fillId="0" borderId="0" xfId="0" applyNumberFormat="1" applyFont="1" applyFill="1" applyBorder="1" applyAlignment="1">
      <alignment horizontal="right"/>
      <protection locked="0"/>
    </xf>
    <xf numFmtId="182" fontId="0" fillId="0" borderId="10" xfId="16" applyNumberFormat="1" applyFont="1" applyFill="1" applyBorder="1" applyAlignment="1" applyProtection="1">
      <alignment horizontal="right"/>
      <protection locked="0"/>
    </xf>
    <xf numFmtId="182" fontId="0" fillId="0" borderId="0" xfId="16" applyNumberFormat="1" applyFont="1" applyFill="1" applyBorder="1" applyAlignment="1" applyProtection="1">
      <alignment horizontal="right"/>
      <protection locked="0"/>
    </xf>
    <xf numFmtId="182" fontId="8" fillId="0" borderId="0" xfId="16" applyNumberFormat="1" applyFont="1" applyFill="1" applyBorder="1" applyAlignment="1" applyProtection="1">
      <alignment horizontal="right"/>
      <protection locked="0"/>
    </xf>
    <xf numFmtId="166" fontId="5" fillId="0" borderId="0" xfId="49" applyFont="1" applyFill="1" applyBorder="1" applyAlignment="1" applyProtection="1">
      <alignment horizontal="right"/>
      <protection locked="0"/>
    </xf>
    <xf numFmtId="182" fontId="5" fillId="0" borderId="0" xfId="16" applyNumberFormat="1" applyFont="1" applyFill="1" applyBorder="1" applyAlignment="1" applyProtection="1">
      <alignment horizontal="right"/>
      <protection locked="0"/>
    </xf>
    <xf numFmtId="183" fontId="8" fillId="0" borderId="0" xfId="0" applyNumberFormat="1" applyFont="1" applyFill="1" applyBorder="1" applyAlignment="1">
      <alignment horizontal="right"/>
      <protection locked="0"/>
    </xf>
    <xf numFmtId="170" fontId="0" fillId="0" borderId="0" xfId="18" applyFont="1" applyFill="1" applyBorder="1" applyAlignment="1" applyProtection="1">
      <alignment horizontal="right"/>
      <protection locked="0"/>
    </xf>
    <xf numFmtId="170" fontId="0" fillId="8" borderId="0" xfId="18" applyFont="1" applyFill="1" applyBorder="1" applyAlignment="1" applyProtection="1">
      <alignment horizontal="right"/>
      <protection locked="0"/>
    </xf>
    <xf numFmtId="175" fontId="0" fillId="0" borderId="0" xfId="18" applyNumberFormat="1" applyFont="1" applyFill="1" applyBorder="1" applyAlignment="1" applyProtection="1">
      <alignment horizontal="right"/>
      <protection locked="0"/>
    </xf>
    <xf numFmtId="170" fontId="0" fillId="0" borderId="10" xfId="18" applyFont="1" applyFill="1" applyBorder="1" applyAlignment="1" applyProtection="1">
      <alignment horizontal="right"/>
      <protection locked="0"/>
    </xf>
    <xf numFmtId="166" fontId="6" fillId="0" borderId="0" xfId="49" applyFont="1" applyProtection="1">
      <protection locked="0"/>
    </xf>
    <xf numFmtId="10" fontId="6" fillId="0" borderId="0" xfId="49" applyNumberFormat="1" applyFont="1" applyProtection="1">
      <protection locked="0"/>
    </xf>
    <xf numFmtId="166" fontId="5" fillId="8" borderId="6" xfId="49" applyFont="1" applyFill="1" applyBorder="1" applyProtection="1">
      <protection locked="0"/>
    </xf>
    <xf numFmtId="196" fontId="0" fillId="8" borderId="0" xfId="0" applyNumberFormat="1" applyFont="1" applyFill="1" applyBorder="1">
      <protection locked="0"/>
    </xf>
    <xf numFmtId="167" fontId="0" fillId="8" borderId="0" xfId="0" applyFont="1" applyFill="1" applyBorder="1" applyAlignment="1">
      <alignment horizontal="right"/>
      <protection locked="0"/>
    </xf>
    <xf numFmtId="183" fontId="0" fillId="8" borderId="0" xfId="0" applyNumberFormat="1" applyFont="1" applyFill="1" applyBorder="1" applyAlignment="1">
      <alignment horizontal="right"/>
      <protection locked="0"/>
    </xf>
    <xf numFmtId="177" fontId="0" fillId="0" borderId="0" xfId="18" applyNumberFormat="1" applyFont="1" applyFill="1" applyBorder="1" applyAlignment="1" applyProtection="1">
      <alignment horizontal="right"/>
      <protection locked="0"/>
    </xf>
    <xf numFmtId="177" fontId="0" fillId="8" borderId="0" xfId="18" applyNumberFormat="1" applyFont="1" applyFill="1" applyBorder="1" applyAlignment="1" applyProtection="1">
      <alignment horizontal="right"/>
      <protection locked="0"/>
    </xf>
    <xf numFmtId="188" fontId="0" fillId="8" borderId="0" xfId="18" applyNumberFormat="1" applyFont="1" applyFill="1" applyBorder="1" applyAlignment="1" applyProtection="1">
      <alignment horizontal="right"/>
      <protection locked="0"/>
    </xf>
    <xf numFmtId="170" fontId="0" fillId="8" borderId="0" xfId="18" applyNumberFormat="1" applyFont="1" applyFill="1" applyBorder="1" applyAlignment="1" applyProtection="1">
      <alignment horizontal="right"/>
      <protection locked="0"/>
    </xf>
    <xf numFmtId="202" fontId="0" fillId="8" borderId="0" xfId="18" applyNumberFormat="1" applyFont="1" applyFill="1" applyBorder="1" applyAlignment="1" applyProtection="1">
      <alignment horizontal="right"/>
      <protection locked="0"/>
    </xf>
    <xf numFmtId="175" fontId="0" fillId="8" borderId="0" xfId="0" applyNumberFormat="1" applyFont="1" applyFill="1" applyBorder="1">
      <protection locked="0"/>
    </xf>
    <xf numFmtId="164" fontId="0" fillId="8" borderId="0" xfId="16" applyFont="1" applyFill="1" applyBorder="1" applyProtection="1">
      <protection locked="0"/>
    </xf>
    <xf numFmtId="175" fontId="0" fillId="8" borderId="0" xfId="16" applyNumberFormat="1" applyFont="1" applyFill="1" applyBorder="1" applyProtection="1">
      <protection locked="0"/>
    </xf>
    <xf numFmtId="42" fontId="0" fillId="8" borderId="0" xfId="0" applyNumberFormat="1" applyFont="1" applyFill="1" applyBorder="1">
      <protection locked="0"/>
    </xf>
    <xf numFmtId="177" fontId="0" fillId="0" borderId="0" xfId="0" applyNumberFormat="1" applyFont="1" applyFill="1" applyBorder="1">
      <protection locked="0"/>
    </xf>
    <xf numFmtId="167" fontId="8" fillId="0" borderId="4" xfId="0" applyFont="1" applyBorder="1" applyAlignment="1">
      <alignment horizontal="center"/>
      <protection locked="0"/>
    </xf>
    <xf numFmtId="198" fontId="6" fillId="0" borderId="5" xfId="0" applyNumberFormat="1" applyFont="1" applyBorder="1">
      <protection locked="0"/>
    </xf>
    <xf numFmtId="198" fontId="6" fillId="0" borderId="0" xfId="0" applyNumberFormat="1" applyFont="1" applyBorder="1">
      <protection locked="0"/>
    </xf>
    <xf numFmtId="198" fontId="6" fillId="0" borderId="6" xfId="0" applyNumberFormat="1" applyFont="1" applyBorder="1">
      <protection locked="0"/>
    </xf>
    <xf numFmtId="167" fontId="8" fillId="0" borderId="0" xfId="0" applyFont="1" applyFill="1" applyBorder="1" applyAlignment="1">
      <alignment horizontal="left"/>
      <protection locked="0"/>
    </xf>
    <xf numFmtId="167" fontId="8" fillId="8" borderId="10" xfId="0" applyFont="1" applyFill="1" applyBorder="1" applyAlignment="1">
      <protection locked="0"/>
    </xf>
    <xf numFmtId="0" fontId="0" fillId="8" borderId="0" xfId="0" applyNumberFormat="1" applyFill="1" applyAlignment="1">
      <alignment wrapText="1"/>
      <protection locked="0"/>
    </xf>
    <xf numFmtId="167" fontId="8" fillId="8" borderId="0" xfId="0" applyFont="1" applyFill="1" applyBorder="1" applyAlignment="1">
      <protection locked="0"/>
    </xf>
    <xf numFmtId="167" fontId="8" fillId="8" borderId="11" xfId="0" applyFont="1" applyFill="1" applyBorder="1" applyAlignment="1">
      <alignment horizontal="center"/>
      <protection locked="0"/>
    </xf>
    <xf numFmtId="167" fontId="8" fillId="8" borderId="5" xfId="0" applyFont="1" applyFill="1" applyBorder="1">
      <protection locked="0"/>
    </xf>
    <xf numFmtId="183" fontId="0" fillId="8" borderId="5" xfId="0" applyNumberFormat="1" applyFont="1" applyFill="1" applyBorder="1">
      <protection locked="0"/>
    </xf>
    <xf numFmtId="199" fontId="0" fillId="8" borderId="5" xfId="0" applyNumberFormat="1" applyFont="1" applyFill="1" applyBorder="1">
      <protection locked="0"/>
    </xf>
    <xf numFmtId="169" fontId="0" fillId="8" borderId="5" xfId="0" applyNumberFormat="1" applyFont="1" applyFill="1" applyBorder="1" applyAlignment="1">
      <alignment horizontal="right"/>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97" fontId="0" fillId="8" borderId="9" xfId="0" applyNumberFormat="1" applyFont="1" applyFill="1" applyBorder="1" applyAlignment="1">
      <alignment horizontal="center"/>
      <protection locked="0"/>
    </xf>
    <xf numFmtId="166" fontId="5" fillId="8" borderId="5" xfId="49" applyFont="1" applyFill="1" applyBorder="1" applyProtection="1">
      <protection locked="0"/>
    </xf>
    <xf numFmtId="175" fontId="0" fillId="8" borderId="5" xfId="18" applyNumberFormat="1" applyFont="1" applyFill="1" applyBorder="1" applyProtection="1">
      <protection locked="0"/>
    </xf>
    <xf numFmtId="170" fontId="0" fillId="8" borderId="9" xfId="18" applyFont="1" applyFill="1" applyBorder="1" applyProtection="1">
      <protection locked="0"/>
    </xf>
    <xf numFmtId="175" fontId="6" fillId="0" borderId="0" xfId="0" applyNumberFormat="1" applyFont="1">
      <protection locked="0"/>
    </xf>
    <xf numFmtId="198" fontId="0" fillId="8" borderId="0" xfId="0" applyNumberFormat="1" applyFont="1" applyFill="1">
      <protection locked="0"/>
    </xf>
    <xf numFmtId="167" fontId="8" fillId="7" borderId="8" xfId="0" applyFont="1" applyFill="1" applyBorder="1" applyAlignment="1">
      <alignment horizontal="center" wrapText="1"/>
      <protection locked="0"/>
    </xf>
    <xf numFmtId="167" fontId="8" fillId="7" borderId="7" xfId="0" applyFont="1" applyFill="1" applyBorder="1" applyAlignment="1">
      <alignment horizontal="center" wrapText="1"/>
      <protection locked="0"/>
    </xf>
    <xf numFmtId="167" fontId="8" fillId="7" borderId="13" xfId="0" applyFont="1" applyFill="1" applyBorder="1" applyAlignment="1">
      <alignment horizontal="center" wrapText="1"/>
      <protection locked="0"/>
    </xf>
    <xf numFmtId="167" fontId="8" fillId="7" borderId="11"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2" xfId="0" applyFont="1" applyFill="1" applyBorder="1" applyAlignment="1">
      <alignment horizontal="center" wrapText="1"/>
      <protection locked="0"/>
    </xf>
    <xf numFmtId="167" fontId="0" fillId="0" borderId="0" xfId="0" applyFont="1" applyFill="1" applyAlignment="1">
      <alignment horizontal="left" wrapText="1"/>
      <protection locked="0"/>
    </xf>
    <xf numFmtId="199" fontId="0" fillId="8" borderId="6" xfId="0" applyNumberFormat="1" applyFont="1" applyFill="1" applyBorder="1">
      <protection locked="0"/>
    </xf>
    <xf numFmtId="169" fontId="0" fillId="8" borderId="6" xfId="0" applyNumberFormat="1" applyFont="1" applyFill="1" applyBorder="1">
      <protection locked="0"/>
    </xf>
    <xf numFmtId="196" fontId="0" fillId="8" borderId="6" xfId="0" applyNumberFormat="1" applyFont="1" applyFill="1" applyBorder="1">
      <protection locked="0"/>
    </xf>
    <xf numFmtId="182" fontId="0" fillId="8" borderId="6" xfId="16" applyNumberFormat="1" applyFont="1" applyFill="1" applyBorder="1" applyProtection="1">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Protection="1">
      <protection locked="0"/>
    </xf>
    <xf numFmtId="183" fontId="8" fillId="8" borderId="6" xfId="0" applyNumberFormat="1" applyFont="1" applyFill="1" applyBorder="1">
      <protection locked="0"/>
    </xf>
    <xf numFmtId="175" fontId="0" fillId="8" borderId="6" xfId="18" applyNumberFormat="1" applyFont="1" applyFill="1" applyBorder="1" applyProtection="1">
      <protection locked="0"/>
    </xf>
    <xf numFmtId="164" fontId="0" fillId="8" borderId="6" xfId="16" applyFont="1" applyFill="1" applyBorder="1" applyProtection="1">
      <protection locked="0"/>
    </xf>
    <xf numFmtId="167" fontId="8" fillId="8" borderId="12" xfId="0" applyFont="1" applyFill="1" applyBorder="1" applyAlignment="1">
      <alignment horizontal="center"/>
      <protection locked="0"/>
    </xf>
    <xf numFmtId="167" fontId="8" fillId="8" borderId="6" xfId="0" applyFont="1" applyFill="1" applyBorder="1">
      <protection locked="0"/>
    </xf>
    <xf numFmtId="183" fontId="8" fillId="8" borderId="14" xfId="0" applyNumberFormat="1" applyFont="1" applyFill="1" applyBorder="1">
      <protection locked="0"/>
    </xf>
    <xf numFmtId="198" fontId="6" fillId="8" borderId="6" xfId="0" applyNumberFormat="1" applyFont="1" applyFill="1" applyBorder="1">
      <protection locked="0"/>
    </xf>
    <xf numFmtId="197" fontId="0" fillId="8" borderId="14" xfId="0" applyNumberFormat="1" applyFont="1" applyFill="1" applyBorder="1" applyAlignment="1">
      <alignment horizontal="center"/>
      <protection locked="0"/>
    </xf>
    <xf numFmtId="170" fontId="0" fillId="8" borderId="14" xfId="18" applyFont="1" applyFill="1" applyBorder="1" applyProtection="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 Id="rId22"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ow r="20">
          <cell r="B20" t="str">
            <v xml:space="preserve">Six Months </v>
          </cell>
        </row>
        <row r="21">
          <cell r="B21" t="str">
            <v>Ended September 30,</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pageSetUpPr fitToPage="1"/>
  </sheetPr>
  <dimension ref="A1:AY69"/>
  <sheetViews>
    <sheetView showGridLines="0" tabSelected="1" zoomScaleNormal="100" workbookViewId="0">
      <pane xSplit="4" topLeftCell="AN1" activePane="topRight" state="frozen"/>
      <selection pane="topRight" activeCell="AZ12" sqref="AZ12"/>
    </sheetView>
  </sheetViews>
  <sheetFormatPr defaultRowHeight="15"/>
  <cols>
    <col min="1" max="1" width="1.5" style="1" customWidth="1"/>
    <col min="2" max="2" width="50" style="1" customWidth="1"/>
    <col min="3" max="3" width="11.5" style="1" customWidth="1"/>
    <col min="4" max="5" width="1.75" style="1" customWidth="1"/>
    <col min="6" max="6" width="11.375" style="13" customWidth="1"/>
    <col min="7" max="7" width="1.75" style="1" customWidth="1"/>
    <col min="8" max="8" width="11.375" style="13" customWidth="1"/>
    <col min="9" max="9" width="1.75" style="1" customWidth="1"/>
    <col min="10" max="10" width="11.375" style="13" customWidth="1"/>
    <col min="11" max="11" width="1.75" style="1" customWidth="1"/>
    <col min="12" max="12" width="11.375" style="13" customWidth="1"/>
    <col min="13" max="13" width="1.75" style="1" customWidth="1"/>
    <col min="14" max="14" width="11.375" style="13" customWidth="1"/>
    <col min="15" max="15" width="1.75" style="1" customWidth="1"/>
    <col min="16" max="16" width="11.375" style="13" customWidth="1"/>
    <col min="17" max="17" width="1.75" style="1" customWidth="1"/>
    <col min="18" max="18" width="11.375" style="13" customWidth="1"/>
    <col min="19" max="19" width="1.75" style="1" customWidth="1"/>
    <col min="20" max="20" width="11.375" style="13" bestFit="1" customWidth="1"/>
    <col min="21" max="21" width="1.75" style="1" customWidth="1"/>
    <col min="22" max="22" width="11.375" style="14" bestFit="1" customWidth="1"/>
    <col min="23" max="23" width="1.75" style="1" customWidth="1"/>
    <col min="24" max="24" width="11.375" style="13" bestFit="1" customWidth="1"/>
    <col min="25" max="25" width="1.75" style="1" customWidth="1"/>
    <col min="26" max="26" width="11.375" style="13" bestFit="1" customWidth="1"/>
    <col min="27" max="27" width="1.75" style="1" customWidth="1"/>
    <col min="28" max="28" width="11.375" style="13" bestFit="1" customWidth="1"/>
    <col min="29" max="29" width="1.75" style="1" customWidth="1"/>
    <col min="30" max="30" width="11.375" style="13" bestFit="1" customWidth="1"/>
    <col min="31" max="31" width="1.75" style="1" customWidth="1"/>
    <col min="32" max="32" width="11.375" style="13" bestFit="1" customWidth="1"/>
    <col min="33" max="33" width="1.75" style="1" customWidth="1"/>
    <col min="34" max="34" width="11.375" style="13" bestFit="1" customWidth="1"/>
    <col min="35" max="35" width="1.75" style="1" customWidth="1"/>
    <col min="36" max="36" width="11.375" style="3" bestFit="1" customWidth="1"/>
    <col min="37" max="37" width="1.75" style="1" customWidth="1"/>
    <col min="38" max="38" width="11.375" style="13" bestFit="1" customWidth="1"/>
    <col min="39" max="39" width="1.75" style="1" customWidth="1"/>
    <col min="40" max="40" width="11.375" style="13" customWidth="1"/>
    <col min="41" max="41" width="1.75" style="1" customWidth="1"/>
    <col min="42" max="42" width="11.375" style="13" customWidth="1"/>
    <col min="43" max="43" width="1.75" style="1" customWidth="1"/>
    <col min="44" max="44" width="11.375" style="3" customWidth="1"/>
    <col min="45" max="45" width="1.625" style="1" customWidth="1"/>
    <col min="46" max="46" width="11.375" style="102" bestFit="1" customWidth="1"/>
    <col min="47" max="47" width="1.75" style="1" customWidth="1"/>
    <col min="48" max="48" width="11.375" style="102" bestFit="1" customWidth="1"/>
    <col min="49" max="16384" width="9" style="1"/>
  </cols>
  <sheetData>
    <row r="1" spans="1:48" ht="5.25" customHeight="1"/>
    <row r="2" spans="1:48" s="12" customFormat="1" ht="13.5" customHeight="1">
      <c r="E2" s="1"/>
      <c r="F2" s="241" t="s">
        <v>56</v>
      </c>
      <c r="G2" s="242"/>
      <c r="H2" s="242"/>
      <c r="I2" s="242"/>
      <c r="J2" s="242"/>
      <c r="K2" s="242"/>
      <c r="L2" s="243"/>
      <c r="M2" s="1"/>
      <c r="N2" s="241" t="s">
        <v>57</v>
      </c>
      <c r="O2" s="242"/>
      <c r="P2" s="242"/>
      <c r="Q2" s="242"/>
      <c r="R2" s="242"/>
      <c r="S2" s="242"/>
      <c r="T2" s="243"/>
      <c r="U2" s="1"/>
      <c r="V2" s="241" t="s">
        <v>58</v>
      </c>
      <c r="W2" s="242"/>
      <c r="X2" s="242"/>
      <c r="Y2" s="242"/>
      <c r="Z2" s="242"/>
      <c r="AA2" s="242"/>
      <c r="AB2" s="243"/>
      <c r="AC2" s="1"/>
      <c r="AD2" s="241" t="s">
        <v>22</v>
      </c>
      <c r="AE2" s="242"/>
      <c r="AF2" s="242"/>
      <c r="AG2" s="242"/>
      <c r="AH2" s="242"/>
      <c r="AI2" s="242"/>
      <c r="AJ2" s="243"/>
      <c r="AL2" s="238" t="s">
        <v>115</v>
      </c>
      <c r="AM2" s="239"/>
      <c r="AN2" s="239"/>
      <c r="AO2" s="239"/>
      <c r="AP2" s="239"/>
      <c r="AQ2" s="239"/>
      <c r="AR2" s="240"/>
      <c r="AT2" s="238" t="s">
        <v>129</v>
      </c>
      <c r="AU2" s="239"/>
      <c r="AV2" s="240"/>
    </row>
    <row r="3" spans="1:48" s="18" customFormat="1">
      <c r="B3" s="162" t="s">
        <v>113</v>
      </c>
      <c r="C3" s="17" t="s">
        <v>91</v>
      </c>
      <c r="D3" s="16"/>
      <c r="E3" s="70"/>
      <c r="F3" s="29" t="s">
        <v>24</v>
      </c>
      <c r="G3" s="70"/>
      <c r="H3" s="17" t="s">
        <v>25</v>
      </c>
      <c r="I3" s="70"/>
      <c r="J3" s="17" t="s">
        <v>26</v>
      </c>
      <c r="K3" s="70"/>
      <c r="L3" s="30" t="s">
        <v>27</v>
      </c>
      <c r="M3" s="70"/>
      <c r="N3" s="29" t="s">
        <v>28</v>
      </c>
      <c r="O3" s="70"/>
      <c r="P3" s="17" t="s">
        <v>29</v>
      </c>
      <c r="Q3" s="70"/>
      <c r="R3" s="17" t="s">
        <v>30</v>
      </c>
      <c r="S3" s="70"/>
      <c r="T3" s="30" t="s">
        <v>31</v>
      </c>
      <c r="U3" s="70"/>
      <c r="V3" s="57" t="s">
        <v>20</v>
      </c>
      <c r="W3" s="70"/>
      <c r="X3" s="17" t="s">
        <v>23</v>
      </c>
      <c r="Y3" s="70"/>
      <c r="Z3" s="17" t="s">
        <v>21</v>
      </c>
      <c r="AA3" s="70"/>
      <c r="AB3" s="30" t="s">
        <v>36</v>
      </c>
      <c r="AC3" s="70"/>
      <c r="AD3" s="29" t="s">
        <v>32</v>
      </c>
      <c r="AE3" s="70"/>
      <c r="AF3" s="17" t="s">
        <v>33</v>
      </c>
      <c r="AG3" s="70"/>
      <c r="AH3" s="17" t="s">
        <v>34</v>
      </c>
      <c r="AI3" s="70"/>
      <c r="AJ3" s="115" t="s">
        <v>35</v>
      </c>
      <c r="AL3" s="166" t="s">
        <v>116</v>
      </c>
      <c r="AM3" s="178"/>
      <c r="AN3" s="211" t="s">
        <v>117</v>
      </c>
      <c r="AO3" s="178"/>
      <c r="AP3" s="211" t="s">
        <v>122</v>
      </c>
      <c r="AQ3" s="178"/>
      <c r="AR3" s="115" t="s">
        <v>128</v>
      </c>
      <c r="AT3" s="219" t="s">
        <v>130</v>
      </c>
      <c r="AU3" s="178"/>
      <c r="AV3" s="254" t="s">
        <v>131</v>
      </c>
    </row>
    <row r="4" spans="1:48" s="12" customFormat="1" ht="6.75" customHeight="1">
      <c r="A4" s="1"/>
      <c r="B4" s="1"/>
      <c r="C4" s="1"/>
      <c r="D4" s="1"/>
      <c r="E4" s="1"/>
      <c r="F4" s="31"/>
      <c r="G4" s="2"/>
      <c r="H4" s="25"/>
      <c r="I4" s="2"/>
      <c r="J4" s="25"/>
      <c r="K4" s="2"/>
      <c r="L4" s="32"/>
      <c r="M4" s="1"/>
      <c r="N4" s="31"/>
      <c r="O4" s="2"/>
      <c r="P4" s="25"/>
      <c r="Q4" s="2"/>
      <c r="R4" s="25"/>
      <c r="S4" s="2"/>
      <c r="T4" s="32"/>
      <c r="U4" s="1"/>
      <c r="V4" s="38"/>
      <c r="W4" s="2"/>
      <c r="X4" s="25"/>
      <c r="Y4" s="2"/>
      <c r="Z4" s="25"/>
      <c r="AA4" s="2"/>
      <c r="AB4" s="32"/>
      <c r="AC4" s="1"/>
      <c r="AD4" s="31"/>
      <c r="AE4" s="2"/>
      <c r="AF4" s="25"/>
      <c r="AG4" s="2"/>
      <c r="AH4" s="25"/>
      <c r="AI4" s="2"/>
      <c r="AJ4" s="113"/>
      <c r="AL4" s="31"/>
      <c r="AM4" s="2"/>
      <c r="AN4" s="25"/>
      <c r="AO4" s="2"/>
      <c r="AP4" s="25"/>
      <c r="AQ4" s="2"/>
      <c r="AR4" s="113"/>
      <c r="AT4" s="220"/>
      <c r="AU4" s="2"/>
      <c r="AV4" s="255"/>
    </row>
    <row r="5" spans="1:48" s="12" customFormat="1" ht="13.5" customHeight="1">
      <c r="A5" s="1"/>
      <c r="B5" s="13" t="s">
        <v>42</v>
      </c>
      <c r="C5" s="74"/>
      <c r="D5" s="13"/>
      <c r="E5" s="1"/>
      <c r="F5" s="31"/>
      <c r="G5" s="2"/>
      <c r="H5" s="25"/>
      <c r="I5" s="2"/>
      <c r="J5" s="25"/>
      <c r="K5" s="2"/>
      <c r="L5" s="32"/>
      <c r="M5" s="1"/>
      <c r="N5" s="31"/>
      <c r="O5" s="2"/>
      <c r="P5" s="25"/>
      <c r="Q5" s="2"/>
      <c r="R5" s="25"/>
      <c r="S5" s="2"/>
      <c r="T5" s="32"/>
      <c r="U5" s="1"/>
      <c r="V5" s="38"/>
      <c r="W5" s="2"/>
      <c r="X5" s="25"/>
      <c r="Y5" s="2"/>
      <c r="Z5" s="25"/>
      <c r="AA5" s="2"/>
      <c r="AB5" s="32"/>
      <c r="AC5" s="1"/>
      <c r="AD5" s="31"/>
      <c r="AE5" s="2"/>
      <c r="AF5" s="25"/>
      <c r="AG5" s="2"/>
      <c r="AH5" s="25"/>
      <c r="AI5" s="2"/>
      <c r="AJ5" s="113"/>
      <c r="AL5" s="31"/>
      <c r="AM5" s="2"/>
      <c r="AN5" s="25"/>
      <c r="AO5" s="2"/>
      <c r="AP5" s="25"/>
      <c r="AQ5" s="2"/>
      <c r="AR5" s="113"/>
      <c r="AT5" s="220"/>
      <c r="AU5" s="2"/>
      <c r="AV5" s="255"/>
    </row>
    <row r="6" spans="1:48" s="12" customFormat="1" ht="13.5" customHeight="1">
      <c r="A6" s="1"/>
      <c r="B6" s="10" t="s">
        <v>18</v>
      </c>
      <c r="C6" s="28"/>
      <c r="D6" s="10"/>
      <c r="E6" s="1"/>
      <c r="F6" s="33">
        <v>357.1</v>
      </c>
      <c r="G6" s="4"/>
      <c r="H6" s="5">
        <v>356.9</v>
      </c>
      <c r="I6" s="4"/>
      <c r="J6" s="5">
        <v>275.7</v>
      </c>
      <c r="K6" s="4"/>
      <c r="L6" s="34">
        <v>314</v>
      </c>
      <c r="M6" s="1"/>
      <c r="N6" s="33">
        <v>354.8</v>
      </c>
      <c r="O6" s="4"/>
      <c r="P6" s="111">
        <f>303.6+2.9</f>
        <v>306.5</v>
      </c>
      <c r="Q6" s="4"/>
      <c r="R6" s="5">
        <v>277.89999999999998</v>
      </c>
      <c r="S6" s="4"/>
      <c r="T6" s="34">
        <v>308.8</v>
      </c>
      <c r="U6" s="3"/>
      <c r="V6" s="33">
        <v>332.4</v>
      </c>
      <c r="W6" s="4"/>
      <c r="X6" s="111">
        <f>347.1+0.1</f>
        <v>347.20000000000005</v>
      </c>
      <c r="Y6" s="4"/>
      <c r="Z6" s="5">
        <v>301</v>
      </c>
      <c r="AA6" s="4"/>
      <c r="AB6" s="34">
        <v>351.2</v>
      </c>
      <c r="AC6" s="3"/>
      <c r="AD6" s="33">
        <v>388.1</v>
      </c>
      <c r="AE6" s="4"/>
      <c r="AF6" s="5">
        <v>369.5</v>
      </c>
      <c r="AG6" s="4"/>
      <c r="AH6" s="5">
        <v>351.1</v>
      </c>
      <c r="AI6" s="4"/>
      <c r="AJ6" s="34">
        <v>379.81644000000023</v>
      </c>
      <c r="AL6" s="33">
        <v>427.964</v>
      </c>
      <c r="AM6" s="4"/>
      <c r="AN6" s="5">
        <v>446.36149999999998</v>
      </c>
      <c r="AO6" s="4"/>
      <c r="AP6" s="179">
        <v>389.2</v>
      </c>
      <c r="AQ6" s="4"/>
      <c r="AR6" s="34">
        <v>433.4</v>
      </c>
      <c r="AT6" s="221">
        <v>463.3</v>
      </c>
      <c r="AU6" s="4"/>
      <c r="AV6" s="110">
        <v>485.4</v>
      </c>
    </row>
    <row r="7" spans="1:48" s="12" customFormat="1" ht="13.5" customHeight="1">
      <c r="A7" s="1"/>
      <c r="B7" s="10" t="s">
        <v>2</v>
      </c>
      <c r="C7" s="28"/>
      <c r="D7" s="10"/>
      <c r="E7" s="1"/>
      <c r="F7" s="33">
        <v>88.9</v>
      </c>
      <c r="G7" s="4"/>
      <c r="H7" s="5">
        <v>102.4</v>
      </c>
      <c r="I7" s="4"/>
      <c r="J7" s="5">
        <v>100.8</v>
      </c>
      <c r="K7" s="4"/>
      <c r="L7" s="34">
        <v>97.5</v>
      </c>
      <c r="M7" s="1"/>
      <c r="N7" s="33">
        <v>106.4</v>
      </c>
      <c r="O7" s="4"/>
      <c r="P7" s="5">
        <v>99.7</v>
      </c>
      <c r="Q7" s="4"/>
      <c r="R7" s="5">
        <v>99.6</v>
      </c>
      <c r="S7" s="4"/>
      <c r="T7" s="34">
        <v>102.1</v>
      </c>
      <c r="U7" s="3"/>
      <c r="V7" s="33">
        <v>97.8</v>
      </c>
      <c r="W7" s="4"/>
      <c r="X7" s="111">
        <f>106.1-0.1</f>
        <v>106</v>
      </c>
      <c r="Y7" s="4"/>
      <c r="Z7" s="5">
        <v>94.4</v>
      </c>
      <c r="AA7" s="4"/>
      <c r="AB7" s="34">
        <v>94.1</v>
      </c>
      <c r="AC7" s="3"/>
      <c r="AD7" s="33">
        <v>95.1</v>
      </c>
      <c r="AE7" s="4"/>
      <c r="AF7" s="5">
        <v>102.2</v>
      </c>
      <c r="AG7" s="4"/>
      <c r="AH7" s="5">
        <v>100.2</v>
      </c>
      <c r="AI7" s="4"/>
      <c r="AJ7" s="34">
        <v>96.189369999999997</v>
      </c>
      <c r="AL7" s="33">
        <v>102.36045799999999</v>
      </c>
      <c r="AM7" s="4"/>
      <c r="AN7" s="5">
        <v>107.67100099999999</v>
      </c>
      <c r="AO7" s="4"/>
      <c r="AP7" s="179">
        <v>100.3</v>
      </c>
      <c r="AQ7" s="4"/>
      <c r="AR7" s="34">
        <v>106.9</v>
      </c>
      <c r="AT7" s="221">
        <v>108.5</v>
      </c>
      <c r="AU7" s="4"/>
      <c r="AV7" s="110">
        <v>116.9</v>
      </c>
    </row>
    <row r="8" spans="1:48" s="12" customFormat="1" ht="6" customHeight="1">
      <c r="A8" s="1"/>
      <c r="B8" s="1"/>
      <c r="C8" s="28"/>
      <c r="D8" s="1"/>
      <c r="E8" s="1"/>
      <c r="F8" s="33"/>
      <c r="G8" s="4"/>
      <c r="H8" s="5"/>
      <c r="I8" s="4"/>
      <c r="J8" s="5"/>
      <c r="K8" s="4"/>
      <c r="L8" s="34"/>
      <c r="M8" s="1"/>
      <c r="N8" s="33"/>
      <c r="O8" s="4"/>
      <c r="P8" s="5"/>
      <c r="Q8" s="4"/>
      <c r="R8" s="5"/>
      <c r="S8" s="4"/>
      <c r="T8" s="34"/>
      <c r="U8" s="3"/>
      <c r="V8" s="33"/>
      <c r="W8" s="4"/>
      <c r="X8" s="5"/>
      <c r="Y8" s="4"/>
      <c r="Z8" s="5"/>
      <c r="AA8" s="4"/>
      <c r="AB8" s="34"/>
      <c r="AC8" s="3"/>
      <c r="AD8" s="33"/>
      <c r="AE8" s="4"/>
      <c r="AF8" s="5"/>
      <c r="AG8" s="4"/>
      <c r="AH8" s="5"/>
      <c r="AI8" s="4"/>
      <c r="AJ8" s="34"/>
      <c r="AL8" s="33"/>
      <c r="AM8" s="4"/>
      <c r="AN8" s="5"/>
      <c r="AO8" s="4"/>
      <c r="AP8" s="179"/>
      <c r="AQ8" s="4"/>
      <c r="AR8" s="34"/>
      <c r="AT8" s="221"/>
      <c r="AU8" s="4"/>
      <c r="AV8" s="110"/>
    </row>
    <row r="9" spans="1:48" s="12" customFormat="1" ht="13.5" customHeight="1">
      <c r="A9" s="1"/>
      <c r="B9" s="13" t="s">
        <v>41</v>
      </c>
      <c r="C9" s="74">
        <v>-1</v>
      </c>
      <c r="D9" s="13"/>
      <c r="E9" s="1"/>
      <c r="F9" s="33"/>
      <c r="G9" s="4"/>
      <c r="H9" s="5"/>
      <c r="I9" s="4"/>
      <c r="J9" s="5"/>
      <c r="K9" s="4"/>
      <c r="L9" s="34"/>
      <c r="M9" s="1"/>
      <c r="N9" s="33"/>
      <c r="O9" s="4"/>
      <c r="P9" s="5"/>
      <c r="Q9" s="4"/>
      <c r="R9" s="5"/>
      <c r="S9" s="4"/>
      <c r="T9" s="34"/>
      <c r="U9" s="3"/>
      <c r="V9" s="33"/>
      <c r="W9" s="4"/>
      <c r="X9" s="5"/>
      <c r="Y9" s="4"/>
      <c r="Z9" s="5"/>
      <c r="AA9" s="4"/>
      <c r="AB9" s="34"/>
      <c r="AC9" s="3"/>
      <c r="AD9" s="33"/>
      <c r="AE9" s="4"/>
      <c r="AF9" s="5"/>
      <c r="AG9" s="4"/>
      <c r="AH9" s="5"/>
      <c r="AI9" s="4"/>
      <c r="AJ9" s="34"/>
      <c r="AL9" s="33"/>
      <c r="AM9" s="4"/>
      <c r="AN9" s="5"/>
      <c r="AO9" s="4"/>
      <c r="AP9" s="179"/>
      <c r="AQ9" s="4"/>
      <c r="AR9" s="34"/>
      <c r="AT9" s="221"/>
      <c r="AU9" s="4"/>
      <c r="AV9" s="110"/>
    </row>
    <row r="10" spans="1:48" s="12" customFormat="1" ht="13.5" customHeight="1">
      <c r="A10" s="1"/>
      <c r="B10" s="10" t="s">
        <v>18</v>
      </c>
      <c r="C10" s="28"/>
      <c r="D10" s="10"/>
      <c r="E10" s="170"/>
      <c r="F10" s="167">
        <v>622</v>
      </c>
      <c r="G10" s="168"/>
      <c r="H10" s="168">
        <v>639</v>
      </c>
      <c r="I10" s="168"/>
      <c r="J10" s="168">
        <v>647</v>
      </c>
      <c r="K10" s="168"/>
      <c r="L10" s="169">
        <v>623</v>
      </c>
      <c r="M10" s="170"/>
      <c r="N10" s="167">
        <v>653</v>
      </c>
      <c r="O10" s="168"/>
      <c r="P10" s="168">
        <v>650</v>
      </c>
      <c r="Q10" s="168"/>
      <c r="R10" s="168">
        <v>653</v>
      </c>
      <c r="S10" s="168"/>
      <c r="T10" s="169">
        <v>636</v>
      </c>
      <c r="U10" s="171"/>
      <c r="V10" s="167">
        <v>656</v>
      </c>
      <c r="W10" s="168"/>
      <c r="X10" s="168">
        <v>653</v>
      </c>
      <c r="Y10" s="168"/>
      <c r="Z10" s="168">
        <v>635</v>
      </c>
      <c r="AA10" s="168"/>
      <c r="AB10" s="169">
        <v>623</v>
      </c>
      <c r="AC10" s="171"/>
      <c r="AD10" s="167">
        <v>636</v>
      </c>
      <c r="AE10" s="168"/>
      <c r="AF10" s="168">
        <v>632</v>
      </c>
      <c r="AG10" s="168"/>
      <c r="AH10" s="168">
        <v>628</v>
      </c>
      <c r="AI10" s="168"/>
      <c r="AJ10" s="169">
        <v>610</v>
      </c>
      <c r="AK10" s="172"/>
      <c r="AL10" s="167">
        <v>638</v>
      </c>
      <c r="AM10" s="168"/>
      <c r="AN10" s="168">
        <v>658</v>
      </c>
      <c r="AO10" s="168"/>
      <c r="AP10" s="180">
        <v>659</v>
      </c>
      <c r="AQ10" s="168"/>
      <c r="AR10" s="169">
        <v>653</v>
      </c>
      <c r="AT10" s="222">
        <v>680</v>
      </c>
      <c r="AU10" s="168"/>
      <c r="AV10" s="245">
        <v>677</v>
      </c>
    </row>
    <row r="11" spans="1:48" s="177" customFormat="1" ht="13.5" customHeight="1">
      <c r="A11" s="3"/>
      <c r="B11" s="58" t="s">
        <v>2</v>
      </c>
      <c r="C11" s="80"/>
      <c r="D11" s="58"/>
      <c r="E11" s="176"/>
      <c r="F11" s="174">
        <v>900</v>
      </c>
      <c r="G11" s="35"/>
      <c r="H11" s="35">
        <v>878</v>
      </c>
      <c r="I11" s="35"/>
      <c r="J11" s="35">
        <v>890</v>
      </c>
      <c r="K11" s="35"/>
      <c r="L11" s="175">
        <v>879</v>
      </c>
      <c r="M11" s="176"/>
      <c r="N11" s="174">
        <v>898</v>
      </c>
      <c r="O11" s="35"/>
      <c r="P11" s="35">
        <v>954</v>
      </c>
      <c r="Q11" s="35"/>
      <c r="R11" s="35">
        <v>901</v>
      </c>
      <c r="S11" s="35"/>
      <c r="T11" s="175">
        <v>873</v>
      </c>
      <c r="U11" s="176"/>
      <c r="V11" s="174">
        <v>891</v>
      </c>
      <c r="W11" s="35"/>
      <c r="X11" s="35">
        <v>914</v>
      </c>
      <c r="Y11" s="35"/>
      <c r="Z11" s="35">
        <v>936</v>
      </c>
      <c r="AA11" s="35"/>
      <c r="AB11" s="175">
        <v>882</v>
      </c>
      <c r="AC11" s="176"/>
      <c r="AD11" s="174">
        <v>904</v>
      </c>
      <c r="AE11" s="35"/>
      <c r="AF11" s="35">
        <v>898</v>
      </c>
      <c r="AG11" s="35"/>
      <c r="AH11" s="35">
        <v>912</v>
      </c>
      <c r="AI11" s="35"/>
      <c r="AJ11" s="175">
        <v>890</v>
      </c>
      <c r="AL11" s="174">
        <v>916</v>
      </c>
      <c r="AM11" s="35"/>
      <c r="AN11" s="35">
        <v>933</v>
      </c>
      <c r="AO11" s="35"/>
      <c r="AP11" s="181" t="s">
        <v>123</v>
      </c>
      <c r="AQ11" s="35"/>
      <c r="AR11" s="175">
        <v>910</v>
      </c>
      <c r="AT11" s="223">
        <v>931</v>
      </c>
      <c r="AU11" s="35"/>
      <c r="AV11" s="246">
        <v>959</v>
      </c>
    </row>
    <row r="12" spans="1:48" s="12" customFormat="1" ht="6" customHeight="1">
      <c r="A12" s="8"/>
      <c r="B12" s="8"/>
      <c r="C12" s="70"/>
      <c r="D12" s="8"/>
      <c r="E12" s="8"/>
      <c r="F12" s="36"/>
      <c r="G12" s="11"/>
      <c r="H12" s="15"/>
      <c r="I12" s="11"/>
      <c r="J12" s="15"/>
      <c r="K12" s="11"/>
      <c r="L12" s="37"/>
      <c r="M12" s="8"/>
      <c r="N12" s="36"/>
      <c r="O12" s="11"/>
      <c r="P12" s="15"/>
      <c r="Q12" s="11"/>
      <c r="R12" s="15"/>
      <c r="S12" s="11"/>
      <c r="T12" s="37"/>
      <c r="U12" s="11"/>
      <c r="V12" s="36"/>
      <c r="W12" s="11"/>
      <c r="X12" s="15"/>
      <c r="Y12" s="11"/>
      <c r="Z12" s="15"/>
      <c r="AA12" s="11"/>
      <c r="AB12" s="37"/>
      <c r="AC12" s="11"/>
      <c r="AD12" s="36"/>
      <c r="AE12" s="11"/>
      <c r="AF12" s="15"/>
      <c r="AG12" s="11"/>
      <c r="AH12" s="15"/>
      <c r="AI12" s="11"/>
      <c r="AJ12" s="45"/>
      <c r="AL12" s="36"/>
      <c r="AM12" s="11"/>
      <c r="AN12" s="15"/>
      <c r="AO12" s="11"/>
      <c r="AP12" s="182"/>
      <c r="AQ12" s="11"/>
      <c r="AR12" s="45"/>
      <c r="AT12" s="224"/>
      <c r="AU12" s="11"/>
      <c r="AV12" s="256"/>
    </row>
    <row r="13" spans="1:48" s="12" customFormat="1" ht="6" customHeight="1">
      <c r="A13" s="1"/>
      <c r="B13" s="1"/>
      <c r="C13" s="28"/>
      <c r="D13" s="1"/>
      <c r="E13" s="1"/>
      <c r="F13" s="38"/>
      <c r="G13" s="4"/>
      <c r="H13" s="39"/>
      <c r="I13" s="4"/>
      <c r="J13" s="39"/>
      <c r="K13" s="4"/>
      <c r="L13" s="40"/>
      <c r="M13" s="1"/>
      <c r="N13" s="38"/>
      <c r="O13" s="4"/>
      <c r="P13" s="39"/>
      <c r="Q13" s="4"/>
      <c r="R13" s="39"/>
      <c r="S13" s="4"/>
      <c r="T13" s="40"/>
      <c r="U13" s="3"/>
      <c r="V13" s="38"/>
      <c r="W13" s="4"/>
      <c r="X13" s="39"/>
      <c r="Y13" s="4"/>
      <c r="Z13" s="39"/>
      <c r="AA13" s="4"/>
      <c r="AB13" s="40"/>
      <c r="AC13" s="3"/>
      <c r="AD13" s="38"/>
      <c r="AE13" s="4"/>
      <c r="AF13" s="39"/>
      <c r="AG13" s="4"/>
      <c r="AH13" s="39"/>
      <c r="AI13" s="4"/>
      <c r="AJ13" s="113"/>
      <c r="AL13" s="38"/>
      <c r="AM13" s="4"/>
      <c r="AN13" s="39"/>
      <c r="AO13" s="4"/>
      <c r="AP13" s="183"/>
      <c r="AQ13" s="4"/>
      <c r="AR13" s="113"/>
      <c r="AT13" s="220"/>
      <c r="AU13" s="4"/>
      <c r="AV13" s="255"/>
    </row>
    <row r="14" spans="1:48" s="12" customFormat="1" ht="13.5" customHeight="1">
      <c r="A14" s="1"/>
      <c r="B14" s="13" t="s">
        <v>43</v>
      </c>
      <c r="C14" s="74"/>
      <c r="D14" s="13"/>
      <c r="E14" s="1"/>
      <c r="F14" s="38"/>
      <c r="G14" s="4"/>
      <c r="H14" s="39"/>
      <c r="I14" s="4"/>
      <c r="J14" s="39"/>
      <c r="K14" s="4"/>
      <c r="L14" s="40"/>
      <c r="M14" s="1"/>
      <c r="N14" s="38"/>
      <c r="O14" s="4"/>
      <c r="P14" s="39"/>
      <c r="Q14" s="4"/>
      <c r="R14" s="39"/>
      <c r="S14" s="4"/>
      <c r="T14" s="40"/>
      <c r="U14" s="3"/>
      <c r="V14" s="38"/>
      <c r="W14" s="4"/>
      <c r="X14" s="39"/>
      <c r="Y14" s="4"/>
      <c r="Z14" s="39"/>
      <c r="AA14" s="4"/>
      <c r="AB14" s="40"/>
      <c r="AC14" s="3"/>
      <c r="AD14" s="38"/>
      <c r="AE14" s="4"/>
      <c r="AF14" s="39"/>
      <c r="AG14" s="4"/>
      <c r="AH14" s="39"/>
      <c r="AI14" s="4"/>
      <c r="AJ14" s="113"/>
      <c r="AL14" s="38"/>
      <c r="AM14" s="4"/>
      <c r="AN14" s="39"/>
      <c r="AO14" s="4"/>
      <c r="AP14" s="183"/>
      <c r="AQ14" s="4"/>
      <c r="AR14" s="113"/>
      <c r="AT14" s="220"/>
      <c r="AU14" s="4"/>
      <c r="AV14" s="255"/>
    </row>
    <row r="15" spans="1:48" s="12" customFormat="1" ht="13.5" customHeight="1">
      <c r="A15" s="1"/>
      <c r="B15" s="10" t="s">
        <v>18</v>
      </c>
      <c r="C15" s="74"/>
      <c r="D15" s="10"/>
      <c r="E15" s="1"/>
      <c r="F15" s="41">
        <v>223.2</v>
      </c>
      <c r="G15" s="4"/>
      <c r="H15" s="42">
        <v>229</v>
      </c>
      <c r="I15" s="4"/>
      <c r="J15" s="42">
        <v>179.1</v>
      </c>
      <c r="K15" s="4"/>
      <c r="L15" s="43">
        <v>196.8</v>
      </c>
      <c r="M15" s="1"/>
      <c r="N15" s="41">
        <v>233</v>
      </c>
      <c r="O15" s="4"/>
      <c r="P15" s="42">
        <v>200.7</v>
      </c>
      <c r="Q15" s="4"/>
      <c r="R15" s="42">
        <v>182.6</v>
      </c>
      <c r="S15" s="4"/>
      <c r="T15" s="43">
        <v>197.7</v>
      </c>
      <c r="U15" s="3"/>
      <c r="V15" s="41">
        <v>219.8</v>
      </c>
      <c r="W15" s="4"/>
      <c r="X15" s="42">
        <v>228.7</v>
      </c>
      <c r="Y15" s="4"/>
      <c r="Z15" s="42">
        <v>192.8</v>
      </c>
      <c r="AA15" s="4"/>
      <c r="AB15" s="43">
        <v>220.7</v>
      </c>
      <c r="AC15" s="3"/>
      <c r="AD15" s="41">
        <v>252</v>
      </c>
      <c r="AE15" s="4"/>
      <c r="AF15" s="42">
        <v>238.1</v>
      </c>
      <c r="AG15" s="4"/>
      <c r="AH15" s="42">
        <v>224.5</v>
      </c>
      <c r="AI15" s="4"/>
      <c r="AJ15" s="43">
        <v>236.80110630800004</v>
      </c>
      <c r="AL15" s="41">
        <v>278.10000000000002</v>
      </c>
      <c r="AM15" s="4"/>
      <c r="AN15" s="42">
        <v>298.66414593999991</v>
      </c>
      <c r="AO15" s="4"/>
      <c r="AP15" s="184">
        <v>262.60000000000002</v>
      </c>
      <c r="AQ15" s="4"/>
      <c r="AR15" s="43">
        <v>288.2</v>
      </c>
      <c r="AT15" s="225">
        <v>321.5</v>
      </c>
      <c r="AU15" s="4"/>
      <c r="AV15" s="247">
        <v>335.4</v>
      </c>
    </row>
    <row r="16" spans="1:48" s="12" customFormat="1" ht="13.5" customHeight="1">
      <c r="A16" s="1"/>
      <c r="B16" s="10" t="s">
        <v>2</v>
      </c>
      <c r="C16" s="74"/>
      <c r="D16" s="10"/>
      <c r="E16" s="1"/>
      <c r="F16" s="44">
        <v>61.3</v>
      </c>
      <c r="G16" s="4"/>
      <c r="H16" s="9">
        <v>75.2</v>
      </c>
      <c r="I16" s="4"/>
      <c r="J16" s="84">
        <v>81.900000000000006</v>
      </c>
      <c r="K16" s="4"/>
      <c r="L16" s="45">
        <v>78.099999999999994</v>
      </c>
      <c r="M16" s="1"/>
      <c r="N16" s="44">
        <v>85.4</v>
      </c>
      <c r="O16" s="4"/>
      <c r="P16" s="9">
        <v>86.9</v>
      </c>
      <c r="Q16" s="4"/>
      <c r="R16" s="84">
        <v>90</v>
      </c>
      <c r="S16" s="4"/>
      <c r="T16" s="45">
        <v>90.7</v>
      </c>
      <c r="U16" s="3"/>
      <c r="V16" s="44">
        <v>93.8</v>
      </c>
      <c r="W16" s="4"/>
      <c r="X16" s="9">
        <v>102.9</v>
      </c>
      <c r="Y16" s="4"/>
      <c r="Z16" s="84">
        <v>90.2</v>
      </c>
      <c r="AA16" s="4"/>
      <c r="AB16" s="45">
        <v>88.6</v>
      </c>
      <c r="AC16" s="3"/>
      <c r="AD16" s="44">
        <v>87.7</v>
      </c>
      <c r="AE16" s="4"/>
      <c r="AF16" s="9">
        <v>96.3</v>
      </c>
      <c r="AG16" s="4"/>
      <c r="AH16" s="84">
        <v>95.9</v>
      </c>
      <c r="AI16" s="4"/>
      <c r="AJ16" s="87">
        <v>89.955171928369225</v>
      </c>
      <c r="AL16" s="44">
        <v>94.098930171677765</v>
      </c>
      <c r="AM16" s="4"/>
      <c r="AN16" s="9">
        <v>93.301669434391982</v>
      </c>
      <c r="AO16" s="4"/>
      <c r="AP16" s="185">
        <v>90.6</v>
      </c>
      <c r="AQ16" s="4"/>
      <c r="AR16" s="87">
        <v>88.2</v>
      </c>
      <c r="AT16" s="226">
        <v>95.3</v>
      </c>
      <c r="AU16" s="4"/>
      <c r="AV16" s="161">
        <v>105</v>
      </c>
    </row>
    <row r="17" spans="1:48" s="12" customFormat="1" ht="13.5" customHeight="1">
      <c r="A17" s="1"/>
      <c r="B17" s="19" t="s">
        <v>7</v>
      </c>
      <c r="C17" s="28"/>
      <c r="D17" s="19"/>
      <c r="E17" s="1"/>
      <c r="F17" s="33">
        <v>284.5</v>
      </c>
      <c r="G17" s="4"/>
      <c r="H17" s="5">
        <v>304.2</v>
      </c>
      <c r="I17" s="4"/>
      <c r="J17" s="72">
        <v>261</v>
      </c>
      <c r="K17" s="4"/>
      <c r="L17" s="34">
        <v>274.89999999999998</v>
      </c>
      <c r="M17" s="1"/>
      <c r="N17" s="33">
        <v>318.39999999999998</v>
      </c>
      <c r="O17" s="4"/>
      <c r="P17" s="5">
        <v>287.60000000000002</v>
      </c>
      <c r="Q17" s="4"/>
      <c r="R17" s="72">
        <v>272.60000000000002</v>
      </c>
      <c r="S17" s="4"/>
      <c r="T17" s="34">
        <v>288.39999999999998</v>
      </c>
      <c r="U17" s="3"/>
      <c r="V17" s="33">
        <v>313.60000000000002</v>
      </c>
      <c r="W17" s="4"/>
      <c r="X17" s="5">
        <v>331.6</v>
      </c>
      <c r="Y17" s="4"/>
      <c r="Z17" s="72">
        <v>283</v>
      </c>
      <c r="AA17" s="4"/>
      <c r="AB17" s="34">
        <v>309.3</v>
      </c>
      <c r="AC17" s="3"/>
      <c r="AD17" s="33">
        <v>339.7</v>
      </c>
      <c r="AE17" s="4"/>
      <c r="AF17" s="5">
        <v>334.4</v>
      </c>
      <c r="AG17" s="4"/>
      <c r="AH17" s="72">
        <v>320.39999999999998</v>
      </c>
      <c r="AI17" s="4"/>
      <c r="AJ17" s="34">
        <f>SUM(AJ15:AJ16)</f>
        <v>326.75627823636927</v>
      </c>
      <c r="AL17" s="33">
        <v>372.19893017167777</v>
      </c>
      <c r="AM17" s="4"/>
      <c r="AN17" s="5">
        <v>391.96581537439192</v>
      </c>
      <c r="AO17" s="4"/>
      <c r="AP17" s="186">
        <v>353.2</v>
      </c>
      <c r="AQ17" s="4"/>
      <c r="AR17" s="34">
        <v>376.4</v>
      </c>
      <c r="AT17" s="221">
        <v>416.8</v>
      </c>
      <c r="AU17" s="4"/>
      <c r="AV17" s="110">
        <f>AV15+AV16</f>
        <v>440.4</v>
      </c>
    </row>
    <row r="18" spans="1:48" s="12" customFormat="1" ht="6" customHeight="1">
      <c r="A18" s="1"/>
      <c r="B18" s="1"/>
      <c r="C18" s="28"/>
      <c r="D18" s="1"/>
      <c r="E18" s="1"/>
      <c r="F18" s="38"/>
      <c r="G18" s="4"/>
      <c r="H18" s="39"/>
      <c r="I18" s="4"/>
      <c r="J18" s="46"/>
      <c r="K18" s="4"/>
      <c r="L18" s="40"/>
      <c r="M18" s="1"/>
      <c r="N18" s="38"/>
      <c r="O18" s="4"/>
      <c r="P18" s="39"/>
      <c r="Q18" s="4"/>
      <c r="R18" s="46"/>
      <c r="S18" s="4"/>
      <c r="T18" s="40"/>
      <c r="U18" s="3"/>
      <c r="V18" s="38"/>
      <c r="W18" s="4"/>
      <c r="X18" s="39"/>
      <c r="Y18" s="4"/>
      <c r="Z18" s="46"/>
      <c r="AA18" s="4"/>
      <c r="AB18" s="40"/>
      <c r="AC18" s="3"/>
      <c r="AD18" s="38"/>
      <c r="AE18" s="4"/>
      <c r="AF18" s="39"/>
      <c r="AG18" s="4"/>
      <c r="AH18" s="46"/>
      <c r="AI18" s="4"/>
      <c r="AJ18" s="113"/>
      <c r="AL18" s="38"/>
      <c r="AM18" s="4"/>
      <c r="AN18" s="39"/>
      <c r="AO18" s="4"/>
      <c r="AP18" s="187"/>
      <c r="AQ18" s="4"/>
      <c r="AR18" s="113"/>
      <c r="AT18" s="220"/>
      <c r="AU18" s="4"/>
      <c r="AV18" s="255"/>
    </row>
    <row r="19" spans="1:48" s="12" customFormat="1" ht="13.5" customHeight="1">
      <c r="A19" s="1"/>
      <c r="B19" s="13" t="s">
        <v>0</v>
      </c>
      <c r="C19" s="74"/>
      <c r="D19" s="13"/>
      <c r="E19" s="1"/>
      <c r="F19" s="33">
        <v>110.4</v>
      </c>
      <c r="G19" s="4"/>
      <c r="H19" s="5">
        <v>117.6</v>
      </c>
      <c r="I19" s="4"/>
      <c r="J19" s="72">
        <v>96.7</v>
      </c>
      <c r="K19" s="4"/>
      <c r="L19" s="34">
        <v>91.4</v>
      </c>
      <c r="M19" s="1"/>
      <c r="N19" s="33">
        <v>116.8</v>
      </c>
      <c r="O19" s="4"/>
      <c r="P19" s="5">
        <v>93.4</v>
      </c>
      <c r="Q19" s="4"/>
      <c r="R19" s="72">
        <v>84.8</v>
      </c>
      <c r="S19" s="4"/>
      <c r="T19" s="34">
        <v>96.9</v>
      </c>
      <c r="U19" s="3"/>
      <c r="V19" s="33">
        <v>108.2</v>
      </c>
      <c r="W19" s="4"/>
      <c r="X19" s="5">
        <v>112.6</v>
      </c>
      <c r="Y19" s="4"/>
      <c r="Z19" s="72">
        <v>90.6</v>
      </c>
      <c r="AA19" s="4"/>
      <c r="AB19" s="34">
        <v>95.6</v>
      </c>
      <c r="AC19" s="3"/>
      <c r="AD19" s="33">
        <v>110</v>
      </c>
      <c r="AE19" s="4"/>
      <c r="AF19" s="5">
        <v>111.3</v>
      </c>
      <c r="AG19" s="4"/>
      <c r="AH19" s="72">
        <v>96.2</v>
      </c>
      <c r="AI19" s="4"/>
      <c r="AJ19" s="34">
        <v>101.80000000000001</v>
      </c>
      <c r="AL19" s="33">
        <v>126.30000000000001</v>
      </c>
      <c r="AM19" s="4"/>
      <c r="AN19" s="5">
        <v>133.09999999999997</v>
      </c>
      <c r="AO19" s="4"/>
      <c r="AP19" s="186">
        <v>121.5</v>
      </c>
      <c r="AQ19" s="4"/>
      <c r="AR19" s="34">
        <v>125.5</v>
      </c>
      <c r="AT19" s="221">
        <v>140.19999999999999</v>
      </c>
      <c r="AU19" s="4"/>
      <c r="AV19" s="110">
        <v>150.9</v>
      </c>
    </row>
    <row r="20" spans="1:48" s="12" customFormat="1" ht="6" customHeight="1">
      <c r="A20" s="1"/>
      <c r="B20" s="1"/>
      <c r="C20" s="28"/>
      <c r="D20" s="1"/>
      <c r="E20" s="1"/>
      <c r="F20" s="47"/>
      <c r="G20" s="4"/>
      <c r="H20" s="48"/>
      <c r="I20" s="4"/>
      <c r="J20" s="46"/>
      <c r="K20" s="4"/>
      <c r="L20" s="49"/>
      <c r="M20" s="1"/>
      <c r="N20" s="47"/>
      <c r="O20" s="4"/>
      <c r="P20" s="48"/>
      <c r="Q20" s="4"/>
      <c r="R20" s="46"/>
      <c r="S20" s="4"/>
      <c r="T20" s="49"/>
      <c r="U20" s="3"/>
      <c r="V20" s="47"/>
      <c r="W20" s="4"/>
      <c r="X20" s="48"/>
      <c r="Y20" s="4"/>
      <c r="Z20" s="46"/>
      <c r="AA20" s="4"/>
      <c r="AB20" s="49"/>
      <c r="AC20" s="3"/>
      <c r="AD20" s="47"/>
      <c r="AE20" s="4"/>
      <c r="AF20" s="48"/>
      <c r="AG20" s="4"/>
      <c r="AH20" s="46"/>
      <c r="AI20" s="4"/>
      <c r="AJ20" s="34"/>
      <c r="AL20" s="47"/>
      <c r="AM20" s="4"/>
      <c r="AN20" s="48"/>
      <c r="AO20" s="4"/>
      <c r="AP20" s="187"/>
      <c r="AQ20" s="4"/>
      <c r="AR20" s="34"/>
      <c r="AT20" s="227"/>
      <c r="AU20" s="4"/>
      <c r="AV20" s="251"/>
    </row>
    <row r="21" spans="1:48" s="12" customFormat="1" ht="13.5" customHeight="1" collapsed="1">
      <c r="A21" s="1"/>
      <c r="B21" s="13" t="s">
        <v>1</v>
      </c>
      <c r="C21" s="74"/>
      <c r="D21" s="13"/>
      <c r="F21" s="50"/>
      <c r="G21" s="51"/>
      <c r="H21" s="51"/>
      <c r="I21" s="51"/>
      <c r="J21" s="51"/>
      <c r="K21" s="51"/>
      <c r="L21" s="52"/>
      <c r="N21" s="50"/>
      <c r="O21" s="51"/>
      <c r="P21" s="51"/>
      <c r="Q21" s="51"/>
      <c r="R21" s="51"/>
      <c r="S21" s="51"/>
      <c r="T21" s="52"/>
      <c r="V21" s="50"/>
      <c r="W21" s="51"/>
      <c r="X21" s="51"/>
      <c r="Y21" s="51"/>
      <c r="Z21" s="51"/>
      <c r="AA21" s="51"/>
      <c r="AB21" s="52"/>
      <c r="AD21" s="50"/>
      <c r="AE21" s="51"/>
      <c r="AF21" s="51"/>
      <c r="AG21" s="51"/>
      <c r="AH21" s="51"/>
      <c r="AI21" s="51"/>
      <c r="AJ21" s="114"/>
      <c r="AL21" s="212"/>
      <c r="AM21" s="51"/>
      <c r="AN21" s="213"/>
      <c r="AO21" s="51"/>
      <c r="AP21" s="213"/>
      <c r="AQ21" s="51"/>
      <c r="AR21" s="214"/>
      <c r="AT21" s="228"/>
      <c r="AU21" s="51"/>
      <c r="AV21" s="257"/>
    </row>
    <row r="22" spans="1:48" s="12" customFormat="1" ht="13.5" customHeight="1">
      <c r="A22" s="1"/>
      <c r="B22" s="10" t="s">
        <v>18</v>
      </c>
      <c r="C22" s="74">
        <v>-2</v>
      </c>
      <c r="D22" s="10"/>
      <c r="E22" s="1"/>
      <c r="F22" s="53">
        <v>68.8</v>
      </c>
      <c r="G22" s="4"/>
      <c r="H22" s="72">
        <v>65.3</v>
      </c>
      <c r="I22" s="4"/>
      <c r="J22" s="72">
        <v>39.6</v>
      </c>
      <c r="K22" s="4"/>
      <c r="L22" s="85">
        <v>34.799999999999997</v>
      </c>
      <c r="M22" s="1"/>
      <c r="N22" s="86">
        <v>56.1</v>
      </c>
      <c r="O22" s="72"/>
      <c r="P22" s="72">
        <v>39.4</v>
      </c>
      <c r="Q22" s="72"/>
      <c r="R22" s="72">
        <v>26.3</v>
      </c>
      <c r="S22" s="72"/>
      <c r="T22" s="85">
        <v>38.5</v>
      </c>
      <c r="U22" s="73"/>
      <c r="V22" s="86">
        <v>48</v>
      </c>
      <c r="W22" s="72"/>
      <c r="X22" s="72">
        <v>47.3</v>
      </c>
      <c r="Y22" s="72"/>
      <c r="Z22" s="72">
        <v>31</v>
      </c>
      <c r="AA22" s="72"/>
      <c r="AB22" s="85">
        <v>36.4</v>
      </c>
      <c r="AC22" s="73"/>
      <c r="AD22" s="86">
        <v>50.3</v>
      </c>
      <c r="AE22" s="72"/>
      <c r="AF22" s="72">
        <v>44</v>
      </c>
      <c r="AG22" s="72"/>
      <c r="AH22" s="72">
        <v>30.4</v>
      </c>
      <c r="AI22" s="72"/>
      <c r="AJ22" s="85">
        <v>37.799999999999997</v>
      </c>
      <c r="AL22" s="86">
        <v>59.4</v>
      </c>
      <c r="AM22" s="72"/>
      <c r="AN22" s="72">
        <v>67.299999999999983</v>
      </c>
      <c r="AO22" s="72"/>
      <c r="AP22" s="186">
        <v>53.1</v>
      </c>
      <c r="AQ22" s="72"/>
      <c r="AR22" s="85">
        <v>57.2</v>
      </c>
      <c r="AS22" s="196"/>
      <c r="AT22" s="229">
        <v>68</v>
      </c>
      <c r="AU22" s="72"/>
      <c r="AV22" s="248">
        <v>74.8</v>
      </c>
    </row>
    <row r="23" spans="1:48" s="12" customFormat="1" ht="13.5" customHeight="1">
      <c r="A23" s="1"/>
      <c r="B23" s="10" t="s">
        <v>2</v>
      </c>
      <c r="C23" s="74">
        <v>-3</v>
      </c>
      <c r="D23" s="10"/>
      <c r="E23" s="1"/>
      <c r="F23" s="53">
        <v>10.9</v>
      </c>
      <c r="G23" s="4"/>
      <c r="H23" s="72">
        <v>16.2</v>
      </c>
      <c r="I23" s="4"/>
      <c r="J23" s="72">
        <v>17.3</v>
      </c>
      <c r="K23" s="4"/>
      <c r="L23" s="85">
        <v>14.3</v>
      </c>
      <c r="M23" s="1"/>
      <c r="N23" s="86">
        <v>22.1</v>
      </c>
      <c r="O23" s="72"/>
      <c r="P23" s="72">
        <v>17.899999999999999</v>
      </c>
      <c r="Q23" s="72"/>
      <c r="R23" s="72">
        <v>20</v>
      </c>
      <c r="S23" s="72"/>
      <c r="T23" s="85">
        <v>19.399999999999999</v>
      </c>
      <c r="U23" s="73"/>
      <c r="V23" s="86">
        <f>21.1+V38</f>
        <v>21.400000000000002</v>
      </c>
      <c r="W23" s="72"/>
      <c r="X23" s="72">
        <f>25.5+X38</f>
        <v>25.9</v>
      </c>
      <c r="Y23" s="72"/>
      <c r="Z23" s="72">
        <f>19.4-Z26</f>
        <v>20.7</v>
      </c>
      <c r="AA23" s="72"/>
      <c r="AB23" s="85">
        <f>14.3-AB26</f>
        <v>17.7</v>
      </c>
      <c r="AC23" s="73"/>
      <c r="AD23" s="86">
        <v>17.7</v>
      </c>
      <c r="AE23" s="72"/>
      <c r="AF23" s="72">
        <f>15.6-AF26</f>
        <v>21.3</v>
      </c>
      <c r="AG23" s="72"/>
      <c r="AH23" s="72">
        <v>19.2</v>
      </c>
      <c r="AI23" s="72"/>
      <c r="AJ23" s="85">
        <v>16.700000000000003</v>
      </c>
      <c r="AL23" s="86">
        <v>21.1</v>
      </c>
      <c r="AM23" s="72"/>
      <c r="AN23" s="72">
        <v>22.1</v>
      </c>
      <c r="AO23" s="72"/>
      <c r="AP23" s="186">
        <v>21.3</v>
      </c>
      <c r="AQ23" s="72"/>
      <c r="AR23" s="85">
        <v>18.399999999999999</v>
      </c>
      <c r="AT23" s="229">
        <v>20.700000000000003</v>
      </c>
      <c r="AU23" s="72"/>
      <c r="AV23" s="248">
        <v>25.7</v>
      </c>
    </row>
    <row r="24" spans="1:48" s="12" customFormat="1" ht="13.5" customHeight="1">
      <c r="A24" s="1"/>
      <c r="B24" s="10" t="s">
        <v>44</v>
      </c>
      <c r="C24" s="28"/>
      <c r="D24" s="10"/>
      <c r="E24" s="1"/>
      <c r="F24" s="53">
        <v>-4</v>
      </c>
      <c r="G24" s="4"/>
      <c r="H24" s="72">
        <v>-4.8</v>
      </c>
      <c r="I24" s="4"/>
      <c r="J24" s="72">
        <v>-6.1</v>
      </c>
      <c r="K24" s="4"/>
      <c r="L24" s="85">
        <v>-4.0999999999999996</v>
      </c>
      <c r="M24" s="1"/>
      <c r="N24" s="86">
        <v>-5</v>
      </c>
      <c r="O24" s="72"/>
      <c r="P24" s="72">
        <v>-5</v>
      </c>
      <c r="Q24" s="72"/>
      <c r="R24" s="72">
        <v>-4</v>
      </c>
      <c r="S24" s="72"/>
      <c r="T24" s="85">
        <v>-6.1</v>
      </c>
      <c r="U24" s="73"/>
      <c r="V24" s="86">
        <v>-5.0999999999999996</v>
      </c>
      <c r="W24" s="72"/>
      <c r="X24" s="72">
        <v>-5.0999999999999996</v>
      </c>
      <c r="Y24" s="72"/>
      <c r="Z24" s="72">
        <v>-5</v>
      </c>
      <c r="AA24" s="72"/>
      <c r="AB24" s="85">
        <v>-5.5</v>
      </c>
      <c r="AC24" s="73"/>
      <c r="AD24" s="86">
        <v>-6</v>
      </c>
      <c r="AE24" s="72"/>
      <c r="AF24" s="72">
        <v>-6.3</v>
      </c>
      <c r="AG24" s="72"/>
      <c r="AH24" s="72">
        <v>-6.8</v>
      </c>
      <c r="AI24" s="72"/>
      <c r="AJ24" s="85">
        <v>-6.8999999999999986</v>
      </c>
      <c r="AL24" s="86">
        <v>-6.1</v>
      </c>
      <c r="AM24" s="72"/>
      <c r="AN24" s="72">
        <v>-5.5</v>
      </c>
      <c r="AO24" s="72"/>
      <c r="AP24" s="186">
        <v>-6.4</v>
      </c>
      <c r="AQ24" s="72"/>
      <c r="AR24" s="85">
        <v>-6.4</v>
      </c>
      <c r="AT24" s="229">
        <v>-6.8</v>
      </c>
      <c r="AU24" s="72"/>
      <c r="AV24" s="248">
        <v>-6.8</v>
      </c>
    </row>
    <row r="25" spans="1:48" s="12" customFormat="1" ht="13.5" customHeight="1">
      <c r="A25" s="1"/>
      <c r="B25" s="10" t="s">
        <v>45</v>
      </c>
      <c r="C25" s="28"/>
      <c r="D25" s="10"/>
      <c r="E25" s="1"/>
      <c r="F25" s="53">
        <v>0</v>
      </c>
      <c r="G25" s="4"/>
      <c r="H25" s="72">
        <v>0</v>
      </c>
      <c r="I25" s="4"/>
      <c r="J25" s="72">
        <v>0</v>
      </c>
      <c r="K25" s="4"/>
      <c r="L25" s="85">
        <v>0</v>
      </c>
      <c r="M25" s="1"/>
      <c r="N25" s="86">
        <v>0</v>
      </c>
      <c r="O25" s="72"/>
      <c r="P25" s="72">
        <v>0</v>
      </c>
      <c r="Q25" s="72"/>
      <c r="R25" s="72">
        <v>0</v>
      </c>
      <c r="S25" s="72"/>
      <c r="T25" s="85">
        <v>0</v>
      </c>
      <c r="U25" s="73"/>
      <c r="V25" s="86">
        <v>0</v>
      </c>
      <c r="W25" s="72"/>
      <c r="X25" s="72">
        <v>0</v>
      </c>
      <c r="Y25" s="72"/>
      <c r="Z25" s="72">
        <v>0</v>
      </c>
      <c r="AA25" s="72"/>
      <c r="AB25" s="85">
        <v>-14.3</v>
      </c>
      <c r="AC25" s="73"/>
      <c r="AD25" s="86">
        <v>0</v>
      </c>
      <c r="AE25" s="72"/>
      <c r="AF25" s="72">
        <v>0</v>
      </c>
      <c r="AG25" s="72"/>
      <c r="AH25" s="72">
        <f>-AH36</f>
        <v>-5.8</v>
      </c>
      <c r="AI25" s="72"/>
      <c r="AJ25" s="85">
        <v>-11.099999999999998</v>
      </c>
      <c r="AL25" s="86">
        <v>0</v>
      </c>
      <c r="AM25" s="72"/>
      <c r="AN25" s="72">
        <v>0</v>
      </c>
      <c r="AO25" s="72"/>
      <c r="AP25" s="186" t="s">
        <v>124</v>
      </c>
      <c r="AQ25" s="72"/>
      <c r="AR25" s="85">
        <v>0</v>
      </c>
      <c r="AT25" s="229">
        <v>0</v>
      </c>
      <c r="AU25" s="72"/>
      <c r="AV25" s="249" t="s">
        <v>124</v>
      </c>
    </row>
    <row r="26" spans="1:48" s="12" customFormat="1" ht="13.5" customHeight="1">
      <c r="A26" s="1"/>
      <c r="B26" s="10" t="s">
        <v>144</v>
      </c>
      <c r="C26" s="74">
        <v>-4</v>
      </c>
      <c r="D26" s="10"/>
      <c r="E26" s="1"/>
      <c r="F26" s="53">
        <v>0</v>
      </c>
      <c r="G26" s="4"/>
      <c r="H26" s="72">
        <v>0</v>
      </c>
      <c r="I26" s="4"/>
      <c r="J26" s="72">
        <v>0</v>
      </c>
      <c r="K26" s="4"/>
      <c r="L26" s="85">
        <v>0</v>
      </c>
      <c r="M26" s="1"/>
      <c r="N26" s="86">
        <v>0</v>
      </c>
      <c r="O26" s="72"/>
      <c r="P26" s="72">
        <v>0</v>
      </c>
      <c r="Q26" s="72"/>
      <c r="R26" s="72">
        <v>0</v>
      </c>
      <c r="S26" s="72"/>
      <c r="T26" s="85">
        <v>0</v>
      </c>
      <c r="U26" s="73"/>
      <c r="V26" s="86">
        <f>-V38</f>
        <v>-0.3</v>
      </c>
      <c r="W26" s="72"/>
      <c r="X26" s="72">
        <f>-X38</f>
        <v>-0.4</v>
      </c>
      <c r="Y26" s="72"/>
      <c r="Z26" s="72">
        <f>-Z38</f>
        <v>-1.3</v>
      </c>
      <c r="AA26" s="72"/>
      <c r="AB26" s="85">
        <f>-1.4-2</f>
        <v>-3.4</v>
      </c>
      <c r="AC26" s="73"/>
      <c r="AD26" s="86">
        <v>0</v>
      </c>
      <c r="AE26" s="72"/>
      <c r="AF26" s="72">
        <f>-AF38</f>
        <v>-5.7</v>
      </c>
      <c r="AG26" s="72"/>
      <c r="AH26" s="72">
        <f>-AH38</f>
        <v>-7.5</v>
      </c>
      <c r="AI26" s="72"/>
      <c r="AJ26" s="85">
        <v>0</v>
      </c>
      <c r="AL26" s="86">
        <v>-4.5999999999999996</v>
      </c>
      <c r="AM26" s="72"/>
      <c r="AN26" s="72">
        <v>-0.30000000000000071</v>
      </c>
      <c r="AO26" s="72"/>
      <c r="AP26" s="186">
        <v>4.2</v>
      </c>
      <c r="AQ26" s="72"/>
      <c r="AR26" s="85">
        <v>-1.1000000000000001</v>
      </c>
      <c r="AT26" s="229">
        <v>1.3</v>
      </c>
      <c r="AU26" s="72"/>
      <c r="AV26" s="248">
        <v>-2.2999999999999998</v>
      </c>
    </row>
    <row r="27" spans="1:48" s="12" customFormat="1" ht="13.5" customHeight="1">
      <c r="A27" s="1"/>
      <c r="B27" s="10" t="s">
        <v>46</v>
      </c>
      <c r="C27" s="28"/>
      <c r="D27" s="10"/>
      <c r="E27" s="1"/>
      <c r="F27" s="47"/>
      <c r="G27" s="4"/>
      <c r="H27" s="72"/>
      <c r="I27" s="4"/>
      <c r="J27" s="72"/>
      <c r="K27" s="4"/>
      <c r="L27" s="85"/>
      <c r="M27" s="1"/>
      <c r="N27" s="86"/>
      <c r="O27" s="72"/>
      <c r="P27" s="72"/>
      <c r="Q27" s="72"/>
      <c r="R27" s="72"/>
      <c r="S27" s="72"/>
      <c r="T27" s="85"/>
      <c r="U27" s="73"/>
      <c r="V27" s="86"/>
      <c r="W27" s="72"/>
      <c r="X27" s="72"/>
      <c r="Y27" s="72"/>
      <c r="Z27" s="72"/>
      <c r="AA27" s="72"/>
      <c r="AB27" s="85"/>
      <c r="AC27" s="73"/>
      <c r="AD27" s="86"/>
      <c r="AE27" s="72"/>
      <c r="AF27" s="72"/>
      <c r="AG27" s="72"/>
      <c r="AH27" s="72"/>
      <c r="AI27" s="72"/>
      <c r="AJ27" s="85"/>
      <c r="AL27" s="86"/>
      <c r="AM27" s="72"/>
      <c r="AN27" s="72"/>
      <c r="AO27" s="72"/>
      <c r="AP27" s="186"/>
      <c r="AQ27" s="72"/>
      <c r="AR27" s="85"/>
      <c r="AT27" s="229"/>
      <c r="AU27" s="72"/>
      <c r="AV27" s="248"/>
    </row>
    <row r="28" spans="1:48" s="12" customFormat="1" ht="13.5" customHeight="1">
      <c r="A28" s="1"/>
      <c r="B28" s="19" t="s">
        <v>47</v>
      </c>
      <c r="C28" s="28"/>
      <c r="D28" s="19"/>
      <c r="E28" s="1"/>
      <c r="F28" s="33">
        <v>-12.5</v>
      </c>
      <c r="G28" s="4"/>
      <c r="H28" s="72">
        <v>-14.3</v>
      </c>
      <c r="I28" s="4"/>
      <c r="J28" s="72">
        <v>-7.6</v>
      </c>
      <c r="K28" s="4"/>
      <c r="L28" s="85">
        <v>-8.5</v>
      </c>
      <c r="M28" s="1"/>
      <c r="N28" s="86">
        <v>-8.9</v>
      </c>
      <c r="O28" s="72"/>
      <c r="P28" s="72">
        <v>-0.1</v>
      </c>
      <c r="Q28" s="72"/>
      <c r="R28" s="72">
        <v>-12.1</v>
      </c>
      <c r="S28" s="72"/>
      <c r="T28" s="85">
        <v>-5.8</v>
      </c>
      <c r="U28" s="73"/>
      <c r="V28" s="86">
        <v>-7.7</v>
      </c>
      <c r="W28" s="72"/>
      <c r="X28" s="72">
        <v>-10.199999999999999</v>
      </c>
      <c r="Y28" s="72"/>
      <c r="Z28" s="72">
        <v>-9.1999999999999993</v>
      </c>
      <c r="AA28" s="72"/>
      <c r="AB28" s="85">
        <v>-6.8</v>
      </c>
      <c r="AC28" s="73"/>
      <c r="AD28" s="86">
        <v>-4.4000000000000004</v>
      </c>
      <c r="AE28" s="72"/>
      <c r="AF28" s="72">
        <v>-7.7</v>
      </c>
      <c r="AG28" s="72"/>
      <c r="AH28" s="72">
        <v>-8.1999999999999993</v>
      </c>
      <c r="AI28" s="72"/>
      <c r="AJ28" s="85">
        <v>-12.7</v>
      </c>
      <c r="AL28" s="86">
        <v>-6.9</v>
      </c>
      <c r="AM28" s="72"/>
      <c r="AN28" s="72">
        <v>-11.200000000000001</v>
      </c>
      <c r="AO28" s="72"/>
      <c r="AP28" s="186">
        <v>-12.8</v>
      </c>
      <c r="AQ28" s="72"/>
      <c r="AR28" s="85">
        <v>-11.8</v>
      </c>
      <c r="AT28" s="229">
        <v>-10.7</v>
      </c>
      <c r="AU28" s="72"/>
      <c r="AV28" s="248">
        <v>-8.6</v>
      </c>
    </row>
    <row r="29" spans="1:48" s="12" customFormat="1" ht="13.5" customHeight="1">
      <c r="A29" s="1"/>
      <c r="B29" s="19" t="s">
        <v>3</v>
      </c>
      <c r="C29" s="28"/>
      <c r="D29" s="19"/>
      <c r="E29" s="1"/>
      <c r="F29" s="33">
        <v>-119.8</v>
      </c>
      <c r="G29" s="4"/>
      <c r="H29" s="72">
        <v>-62.7</v>
      </c>
      <c r="I29" s="4"/>
      <c r="J29" s="72">
        <v>-17.5</v>
      </c>
      <c r="K29" s="4"/>
      <c r="L29" s="85">
        <v>-24.2</v>
      </c>
      <c r="M29" s="1"/>
      <c r="N29" s="86">
        <v>63.1</v>
      </c>
      <c r="O29" s="72"/>
      <c r="P29" s="72">
        <v>-107.8</v>
      </c>
      <c r="Q29" s="72"/>
      <c r="R29" s="72">
        <v>-46.4</v>
      </c>
      <c r="S29" s="72"/>
      <c r="T29" s="85">
        <v>5.3</v>
      </c>
      <c r="U29" s="73"/>
      <c r="V29" s="86">
        <v>-38.200000000000003</v>
      </c>
      <c r="W29" s="72"/>
      <c r="X29" s="72">
        <v>86.9</v>
      </c>
      <c r="Y29" s="72"/>
      <c r="Z29" s="72">
        <v>-33.5</v>
      </c>
      <c r="AA29" s="72"/>
      <c r="AB29" s="85">
        <v>-31</v>
      </c>
      <c r="AC29" s="73"/>
      <c r="AD29" s="86">
        <v>25.2</v>
      </c>
      <c r="AE29" s="72"/>
      <c r="AF29" s="72">
        <v>-22.4</v>
      </c>
      <c r="AG29" s="72"/>
      <c r="AH29" s="72">
        <v>11.7</v>
      </c>
      <c r="AI29" s="72"/>
      <c r="AJ29" s="85">
        <v>-131.6</v>
      </c>
      <c r="AL29" s="86">
        <v>94.5</v>
      </c>
      <c r="AM29" s="72"/>
      <c r="AN29" s="72">
        <v>-4.0999999999999943</v>
      </c>
      <c r="AO29" s="72"/>
      <c r="AP29" s="186">
        <v>35.799999999999997</v>
      </c>
      <c r="AQ29" s="72"/>
      <c r="AR29" s="85">
        <v>-322</v>
      </c>
      <c r="AT29" s="229">
        <v>-21.5</v>
      </c>
      <c r="AU29" s="72"/>
      <c r="AV29" s="248">
        <v>63.5</v>
      </c>
    </row>
    <row r="30" spans="1:48" s="12" customFormat="1" ht="13.5" customHeight="1">
      <c r="A30" s="1"/>
      <c r="B30" s="19" t="s">
        <v>48</v>
      </c>
      <c r="C30" s="28"/>
      <c r="D30" s="19"/>
      <c r="E30" s="1"/>
      <c r="F30" s="44">
        <v>-0.5</v>
      </c>
      <c r="G30" s="4"/>
      <c r="H30" s="84">
        <v>-0.5</v>
      </c>
      <c r="I30" s="4"/>
      <c r="J30" s="84">
        <v>-0.6</v>
      </c>
      <c r="K30" s="4"/>
      <c r="L30" s="87">
        <v>-0.5</v>
      </c>
      <c r="M30" s="1"/>
      <c r="N30" s="88">
        <v>-0.4</v>
      </c>
      <c r="O30" s="72"/>
      <c r="P30" s="84">
        <v>-0.6</v>
      </c>
      <c r="Q30" s="72"/>
      <c r="R30" s="84">
        <v>-0.7</v>
      </c>
      <c r="S30" s="72"/>
      <c r="T30" s="87">
        <v>-0.5</v>
      </c>
      <c r="U30" s="73"/>
      <c r="V30" s="88">
        <v>-0.6</v>
      </c>
      <c r="W30" s="72"/>
      <c r="X30" s="84">
        <v>-0.8</v>
      </c>
      <c r="Y30" s="72"/>
      <c r="Z30" s="84">
        <v>-0.9</v>
      </c>
      <c r="AA30" s="72"/>
      <c r="AB30" s="87">
        <v>-0.5</v>
      </c>
      <c r="AC30" s="73"/>
      <c r="AD30" s="88">
        <v>-0.3</v>
      </c>
      <c r="AE30" s="72"/>
      <c r="AF30" s="84">
        <v>-0.4</v>
      </c>
      <c r="AG30" s="72"/>
      <c r="AH30" s="84">
        <v>-0.5</v>
      </c>
      <c r="AI30" s="72"/>
      <c r="AJ30" s="87">
        <v>-0.5</v>
      </c>
      <c r="AL30" s="88">
        <v>-0.5</v>
      </c>
      <c r="AM30" s="72"/>
      <c r="AN30" s="84">
        <v>-0.5</v>
      </c>
      <c r="AO30" s="72"/>
      <c r="AP30" s="185">
        <v>-0.4</v>
      </c>
      <c r="AQ30" s="72"/>
      <c r="AR30" s="87">
        <v>-0.7</v>
      </c>
      <c r="AT30" s="230">
        <v>-0.6</v>
      </c>
      <c r="AU30" s="72"/>
      <c r="AV30" s="250">
        <v>-0.7</v>
      </c>
    </row>
    <row r="31" spans="1:48" s="12" customFormat="1" ht="13.5" customHeight="1">
      <c r="A31" s="1"/>
      <c r="B31" s="89" t="s">
        <v>49</v>
      </c>
      <c r="C31" s="28"/>
      <c r="D31" s="89"/>
      <c r="E31" s="1"/>
      <c r="F31" s="33">
        <v>-57.1</v>
      </c>
      <c r="G31" s="4"/>
      <c r="H31" s="5">
        <v>-0.8</v>
      </c>
      <c r="I31" s="4"/>
      <c r="J31" s="72">
        <v>25.1</v>
      </c>
      <c r="K31" s="4"/>
      <c r="L31" s="34">
        <v>11.8</v>
      </c>
      <c r="M31" s="1"/>
      <c r="N31" s="33">
        <v>127</v>
      </c>
      <c r="O31" s="4"/>
      <c r="P31" s="5">
        <v>-56.2</v>
      </c>
      <c r="Q31" s="4"/>
      <c r="R31" s="72">
        <v>-16.899999999999999</v>
      </c>
      <c r="S31" s="4"/>
      <c r="T31" s="34">
        <f>SUM(T22:T30)</f>
        <v>50.8</v>
      </c>
      <c r="U31" s="3"/>
      <c r="V31" s="33">
        <v>17.5</v>
      </c>
      <c r="W31" s="4"/>
      <c r="X31" s="5">
        <v>143.6</v>
      </c>
      <c r="Y31" s="4"/>
      <c r="Z31" s="72">
        <v>1.8</v>
      </c>
      <c r="AA31" s="4"/>
      <c r="AB31" s="34">
        <f>SUM(AB22:AB30)</f>
        <v>-7.4000000000000021</v>
      </c>
      <c r="AC31" s="3"/>
      <c r="AD31" s="33">
        <v>82.5</v>
      </c>
      <c r="AE31" s="4"/>
      <c r="AF31" s="5">
        <v>22.8</v>
      </c>
      <c r="AG31" s="4"/>
      <c r="AH31" s="72">
        <v>32.5</v>
      </c>
      <c r="AI31" s="4"/>
      <c r="AJ31" s="34">
        <f>SUM(AJ22:AJ30)</f>
        <v>-108.3</v>
      </c>
      <c r="AL31" s="33">
        <v>156.9</v>
      </c>
      <c r="AM31" s="4"/>
      <c r="AN31" s="5">
        <v>67.799999999999983</v>
      </c>
      <c r="AO31" s="4"/>
      <c r="AP31" s="186">
        <v>94.8</v>
      </c>
      <c r="AQ31" s="4"/>
      <c r="AR31" s="34">
        <f>SUM(AR22:AR30)</f>
        <v>-266.39999999999998</v>
      </c>
      <c r="AT31" s="221">
        <v>50.4</v>
      </c>
      <c r="AU31" s="4"/>
      <c r="AV31" s="110">
        <f>SUM(AV22:AV30)</f>
        <v>145.60000000000002</v>
      </c>
    </row>
    <row r="32" spans="1:48" s="12" customFormat="1" ht="6" customHeight="1">
      <c r="A32" s="1"/>
      <c r="B32" s="20"/>
      <c r="C32" s="28"/>
      <c r="D32" s="20"/>
      <c r="E32" s="1"/>
      <c r="F32" s="47"/>
      <c r="G32" s="4"/>
      <c r="H32" s="48"/>
      <c r="I32" s="4"/>
      <c r="J32" s="46"/>
      <c r="K32" s="4"/>
      <c r="L32" s="49"/>
      <c r="M32" s="1"/>
      <c r="N32" s="47"/>
      <c r="O32" s="4"/>
      <c r="P32" s="48"/>
      <c r="Q32" s="4"/>
      <c r="R32" s="46"/>
      <c r="S32" s="4"/>
      <c r="T32" s="49"/>
      <c r="U32" s="3"/>
      <c r="V32" s="47"/>
      <c r="W32" s="4"/>
      <c r="X32" s="48"/>
      <c r="Y32" s="4"/>
      <c r="Z32" s="46"/>
      <c r="AA32" s="4"/>
      <c r="AB32" s="49"/>
      <c r="AC32" s="3"/>
      <c r="AD32" s="47"/>
      <c r="AE32" s="4"/>
      <c r="AF32" s="48"/>
      <c r="AG32" s="4"/>
      <c r="AH32" s="46"/>
      <c r="AI32" s="4"/>
      <c r="AJ32" s="34"/>
      <c r="AL32" s="47"/>
      <c r="AM32" s="4"/>
      <c r="AN32" s="48"/>
      <c r="AO32" s="4"/>
      <c r="AP32" s="187"/>
      <c r="AQ32" s="4"/>
      <c r="AR32" s="34"/>
      <c r="AT32" s="227"/>
      <c r="AU32" s="4"/>
      <c r="AV32" s="251"/>
    </row>
    <row r="33" spans="1:49" s="12" customFormat="1" ht="13.5" customHeight="1">
      <c r="A33" s="1"/>
      <c r="B33" s="100" t="s">
        <v>50</v>
      </c>
      <c r="C33" s="28"/>
      <c r="D33" s="20"/>
      <c r="E33" s="1"/>
      <c r="F33" s="47"/>
      <c r="G33" s="4"/>
      <c r="H33" s="48"/>
      <c r="I33" s="4"/>
      <c r="J33" s="46"/>
      <c r="K33" s="4"/>
      <c r="L33" s="49"/>
      <c r="M33" s="1"/>
      <c r="N33" s="47"/>
      <c r="O33" s="4"/>
      <c r="P33" s="48"/>
      <c r="Q33" s="4"/>
      <c r="R33" s="46"/>
      <c r="S33" s="4"/>
      <c r="T33" s="49"/>
      <c r="U33" s="3"/>
      <c r="V33" s="47"/>
      <c r="W33" s="4"/>
      <c r="X33" s="48"/>
      <c r="Y33" s="4"/>
      <c r="Z33" s="46"/>
      <c r="AA33" s="4"/>
      <c r="AB33" s="49"/>
      <c r="AC33" s="3"/>
      <c r="AD33" s="47"/>
      <c r="AE33" s="4"/>
      <c r="AF33" s="48"/>
      <c r="AG33" s="4"/>
      <c r="AH33" s="46"/>
      <c r="AI33" s="4"/>
      <c r="AJ33" s="34"/>
      <c r="AL33" s="47"/>
      <c r="AM33" s="4"/>
      <c r="AN33" s="48"/>
      <c r="AO33" s="4"/>
      <c r="AP33" s="187"/>
      <c r="AQ33" s="4"/>
      <c r="AR33" s="34"/>
      <c r="AT33" s="227"/>
      <c r="AU33" s="4"/>
      <c r="AV33" s="251"/>
    </row>
    <row r="34" spans="1:49" s="12" customFormat="1" ht="13.5" customHeight="1">
      <c r="A34" s="1"/>
      <c r="B34" s="10" t="s">
        <v>3</v>
      </c>
      <c r="C34" s="28"/>
      <c r="D34" s="10"/>
      <c r="E34" s="1"/>
      <c r="F34" s="33">
        <v>119.8</v>
      </c>
      <c r="G34" s="4"/>
      <c r="H34" s="5">
        <v>62.7</v>
      </c>
      <c r="I34" s="4"/>
      <c r="J34" s="72">
        <v>17.5</v>
      </c>
      <c r="K34" s="4"/>
      <c r="L34" s="34">
        <v>24.2</v>
      </c>
      <c r="M34" s="1"/>
      <c r="N34" s="33">
        <v>-63.1</v>
      </c>
      <c r="O34" s="4"/>
      <c r="P34" s="5">
        <v>107.8</v>
      </c>
      <c r="Q34" s="4"/>
      <c r="R34" s="72">
        <v>46.4</v>
      </c>
      <c r="S34" s="4"/>
      <c r="T34" s="34">
        <f>-T29</f>
        <v>-5.3</v>
      </c>
      <c r="U34" s="3"/>
      <c r="V34" s="33">
        <f>-V29</f>
        <v>38.200000000000003</v>
      </c>
      <c r="W34" s="4"/>
      <c r="X34" s="5">
        <v>-86.9</v>
      </c>
      <c r="Y34" s="4"/>
      <c r="Z34" s="72">
        <v>33.5</v>
      </c>
      <c r="AA34" s="4"/>
      <c r="AB34" s="34">
        <f>-AB29</f>
        <v>31</v>
      </c>
      <c r="AC34" s="3"/>
      <c r="AD34" s="33">
        <v>-25.2</v>
      </c>
      <c r="AE34" s="4"/>
      <c r="AF34" s="5">
        <v>22.4</v>
      </c>
      <c r="AG34" s="4"/>
      <c r="AH34" s="72">
        <v>-11.7</v>
      </c>
      <c r="AI34" s="4"/>
      <c r="AJ34" s="34">
        <f>-AJ29</f>
        <v>131.6</v>
      </c>
      <c r="AL34" s="33">
        <v>-94.5</v>
      </c>
      <c r="AM34" s="4"/>
      <c r="AN34" s="5">
        <v>4.0999999999999943</v>
      </c>
      <c r="AO34" s="4"/>
      <c r="AP34" s="186">
        <v>-35.799999999999997</v>
      </c>
      <c r="AQ34" s="4"/>
      <c r="AR34" s="34">
        <v>322</v>
      </c>
      <c r="AT34" s="221">
        <v>21.5</v>
      </c>
      <c r="AU34" s="4"/>
      <c r="AV34" s="110">
        <f>-AV29</f>
        <v>-63.5</v>
      </c>
    </row>
    <row r="35" spans="1:49" s="12" customFormat="1" ht="13.5" customHeight="1">
      <c r="A35" s="1"/>
      <c r="B35" s="10" t="s">
        <v>48</v>
      </c>
      <c r="C35" s="28"/>
      <c r="D35" s="10"/>
      <c r="E35" s="1"/>
      <c r="F35" s="33">
        <v>0.5</v>
      </c>
      <c r="G35" s="4"/>
      <c r="H35" s="5">
        <v>0.5</v>
      </c>
      <c r="I35" s="4"/>
      <c r="J35" s="72">
        <v>0.6</v>
      </c>
      <c r="K35" s="4"/>
      <c r="L35" s="34">
        <v>0.5</v>
      </c>
      <c r="M35" s="1"/>
      <c r="N35" s="33">
        <v>0.4</v>
      </c>
      <c r="O35" s="4"/>
      <c r="P35" s="5">
        <v>0.6</v>
      </c>
      <c r="Q35" s="4"/>
      <c r="R35" s="72">
        <v>0.7</v>
      </c>
      <c r="S35" s="4"/>
      <c r="T35" s="34">
        <f>-T30</f>
        <v>0.5</v>
      </c>
      <c r="U35" s="3"/>
      <c r="V35" s="33">
        <v>0.6</v>
      </c>
      <c r="W35" s="4"/>
      <c r="X35" s="5">
        <v>0.8</v>
      </c>
      <c r="Y35" s="4"/>
      <c r="Z35" s="72">
        <v>0.9</v>
      </c>
      <c r="AA35" s="4"/>
      <c r="AB35" s="34">
        <f>-AB30</f>
        <v>0.5</v>
      </c>
      <c r="AC35" s="3"/>
      <c r="AD35" s="33">
        <v>0.3</v>
      </c>
      <c r="AE35" s="4"/>
      <c r="AF35" s="5">
        <v>0.4</v>
      </c>
      <c r="AG35" s="4"/>
      <c r="AH35" s="72">
        <v>0.5</v>
      </c>
      <c r="AI35" s="4"/>
      <c r="AJ35" s="34">
        <v>0.5</v>
      </c>
      <c r="AL35" s="33">
        <v>0.5</v>
      </c>
      <c r="AM35" s="4"/>
      <c r="AN35" s="5">
        <v>0.5</v>
      </c>
      <c r="AO35" s="4"/>
      <c r="AP35" s="186">
        <v>0.4</v>
      </c>
      <c r="AQ35" s="4"/>
      <c r="AR35" s="34">
        <v>0.7</v>
      </c>
      <c r="AT35" s="221">
        <v>0.6</v>
      </c>
      <c r="AU35" s="4"/>
      <c r="AV35" s="110">
        <f>-AV30</f>
        <v>0.7</v>
      </c>
    </row>
    <row r="36" spans="1:49" s="12" customFormat="1" ht="13.5" customHeight="1">
      <c r="A36" s="1"/>
      <c r="B36" s="10" t="s">
        <v>38</v>
      </c>
      <c r="C36" s="28"/>
      <c r="D36" s="10"/>
      <c r="E36" s="1"/>
      <c r="F36" s="53">
        <v>0</v>
      </c>
      <c r="G36" s="4"/>
      <c r="H36" s="6">
        <v>0</v>
      </c>
      <c r="I36" s="4"/>
      <c r="J36" s="72">
        <v>0</v>
      </c>
      <c r="K36" s="4"/>
      <c r="L36" s="54">
        <v>0</v>
      </c>
      <c r="M36" s="1"/>
      <c r="N36" s="53">
        <v>0</v>
      </c>
      <c r="O36" s="4"/>
      <c r="P36" s="6">
        <v>0</v>
      </c>
      <c r="Q36" s="4"/>
      <c r="R36" s="72">
        <v>0</v>
      </c>
      <c r="S36" s="4"/>
      <c r="T36" s="54">
        <f>-T25</f>
        <v>0</v>
      </c>
      <c r="U36" s="3"/>
      <c r="V36" s="53">
        <v>0</v>
      </c>
      <c r="W36" s="4"/>
      <c r="X36" s="6">
        <v>0</v>
      </c>
      <c r="Y36" s="4"/>
      <c r="Z36" s="72">
        <v>0</v>
      </c>
      <c r="AA36" s="4"/>
      <c r="AB36" s="54">
        <f>-AB25</f>
        <v>14.3</v>
      </c>
      <c r="AC36" s="3"/>
      <c r="AD36" s="53">
        <v>0</v>
      </c>
      <c r="AE36" s="4"/>
      <c r="AF36" s="6">
        <v>0</v>
      </c>
      <c r="AG36" s="4"/>
      <c r="AH36" s="72">
        <v>5.8</v>
      </c>
      <c r="AI36" s="4"/>
      <c r="AJ36" s="54">
        <f>-AJ25</f>
        <v>11.099999999999998</v>
      </c>
      <c r="AL36" s="53">
        <v>0</v>
      </c>
      <c r="AM36" s="4"/>
      <c r="AN36" s="6">
        <v>0</v>
      </c>
      <c r="AO36" s="4"/>
      <c r="AP36" s="186" t="s">
        <v>125</v>
      </c>
      <c r="AQ36" s="4"/>
      <c r="AR36" s="54">
        <v>0</v>
      </c>
      <c r="AT36" s="231">
        <v>0</v>
      </c>
      <c r="AU36" s="4"/>
      <c r="AV36" s="249" t="s">
        <v>125</v>
      </c>
      <c r="AW36" s="236"/>
    </row>
    <row r="37" spans="1:49" s="12" customFormat="1" ht="13.5" customHeight="1">
      <c r="A37" s="1"/>
      <c r="B37" s="10" t="s">
        <v>92</v>
      </c>
      <c r="C37" s="28"/>
      <c r="D37" s="10"/>
      <c r="E37" s="1"/>
      <c r="F37" s="53">
        <v>0.6</v>
      </c>
      <c r="G37" s="4"/>
      <c r="H37" s="6">
        <v>0.4</v>
      </c>
      <c r="I37" s="4"/>
      <c r="J37" s="72">
        <v>0.6</v>
      </c>
      <c r="K37" s="4"/>
      <c r="L37" s="54">
        <v>1.8</v>
      </c>
      <c r="M37" s="1"/>
      <c r="N37" s="53">
        <v>0.6</v>
      </c>
      <c r="O37" s="4"/>
      <c r="P37" s="6">
        <v>-10.1</v>
      </c>
      <c r="Q37" s="4"/>
      <c r="R37" s="72">
        <v>0</v>
      </c>
      <c r="S37" s="4"/>
      <c r="T37" s="54">
        <v>0.8</v>
      </c>
      <c r="U37" s="3"/>
      <c r="V37" s="53">
        <v>0.2</v>
      </c>
      <c r="W37" s="4"/>
      <c r="X37" s="6">
        <v>0.5</v>
      </c>
      <c r="Y37" s="4"/>
      <c r="Z37" s="72">
        <v>0.3</v>
      </c>
      <c r="AA37" s="4"/>
      <c r="AB37" s="54">
        <v>0.1</v>
      </c>
      <c r="AC37" s="3"/>
      <c r="AD37" s="53">
        <v>0.1</v>
      </c>
      <c r="AE37" s="4"/>
      <c r="AF37" s="6">
        <v>0.3</v>
      </c>
      <c r="AG37" s="4"/>
      <c r="AH37" s="72">
        <v>0.1</v>
      </c>
      <c r="AI37" s="4"/>
      <c r="AJ37" s="54">
        <v>2.1</v>
      </c>
      <c r="AL37" s="53">
        <v>0</v>
      </c>
      <c r="AM37" s="4"/>
      <c r="AN37" s="6">
        <v>0</v>
      </c>
      <c r="AO37" s="4"/>
      <c r="AP37" s="186" t="s">
        <v>125</v>
      </c>
      <c r="AQ37" s="4"/>
      <c r="AR37" s="54">
        <v>0</v>
      </c>
      <c r="AT37" s="231">
        <v>0</v>
      </c>
      <c r="AU37" s="4"/>
      <c r="AV37" s="249" t="s">
        <v>125</v>
      </c>
    </row>
    <row r="38" spans="1:49" s="12" customFormat="1" ht="13.5" customHeight="1">
      <c r="A38" s="1"/>
      <c r="B38" s="10" t="s">
        <v>132</v>
      </c>
      <c r="C38" s="28"/>
      <c r="D38" s="10"/>
      <c r="E38" s="1"/>
      <c r="F38" s="55">
        <v>0</v>
      </c>
      <c r="G38" s="4"/>
      <c r="H38" s="21">
        <v>0</v>
      </c>
      <c r="I38" s="4"/>
      <c r="J38" s="84">
        <v>0</v>
      </c>
      <c r="K38" s="4"/>
      <c r="L38" s="56">
        <v>0</v>
      </c>
      <c r="M38" s="1"/>
      <c r="N38" s="55">
        <v>0</v>
      </c>
      <c r="O38" s="4"/>
      <c r="P38" s="21">
        <v>0</v>
      </c>
      <c r="Q38" s="4"/>
      <c r="R38" s="84">
        <v>0</v>
      </c>
      <c r="S38" s="4"/>
      <c r="T38" s="56">
        <f>-T26</f>
        <v>0</v>
      </c>
      <c r="U38" s="3"/>
      <c r="V38" s="55">
        <v>0.3</v>
      </c>
      <c r="W38" s="4"/>
      <c r="X38" s="21">
        <v>0.4</v>
      </c>
      <c r="Y38" s="4"/>
      <c r="Z38" s="84">
        <f>0.3+1</f>
        <v>1.3</v>
      </c>
      <c r="AA38" s="4"/>
      <c r="AB38" s="56">
        <f>-AB26</f>
        <v>3.4</v>
      </c>
      <c r="AC38" s="3"/>
      <c r="AD38" s="55">
        <v>0</v>
      </c>
      <c r="AE38" s="4"/>
      <c r="AF38" s="21">
        <v>5.7</v>
      </c>
      <c r="AG38" s="4"/>
      <c r="AH38" s="84">
        <v>7.5</v>
      </c>
      <c r="AI38" s="4"/>
      <c r="AJ38" s="56">
        <f>AJ26</f>
        <v>0</v>
      </c>
      <c r="AL38" s="55">
        <v>4.5999999999999996</v>
      </c>
      <c r="AM38" s="4"/>
      <c r="AN38" s="21">
        <v>0.30000000000000071</v>
      </c>
      <c r="AO38" s="4"/>
      <c r="AP38" s="185">
        <v>-4.2</v>
      </c>
      <c r="AQ38" s="4"/>
      <c r="AR38" s="56">
        <v>1.1000000000000001</v>
      </c>
      <c r="AT38" s="232">
        <v>-1.3</v>
      </c>
      <c r="AU38" s="4"/>
      <c r="AV38" s="258">
        <f>-AV26</f>
        <v>2.2999999999999998</v>
      </c>
    </row>
    <row r="39" spans="1:49" s="12" customFormat="1" ht="13.5" customHeight="1">
      <c r="A39" s="1"/>
      <c r="B39" s="90" t="s">
        <v>51</v>
      </c>
      <c r="C39" s="27">
        <v>-5</v>
      </c>
      <c r="D39" s="90"/>
      <c r="E39" s="1"/>
      <c r="F39" s="33">
        <f>63.8-F38</f>
        <v>63.8</v>
      </c>
      <c r="G39" s="4"/>
      <c r="H39" s="5">
        <f>62.8-H38</f>
        <v>62.8</v>
      </c>
      <c r="I39" s="4"/>
      <c r="J39" s="72">
        <f>43.8-J38</f>
        <v>43.8</v>
      </c>
      <c r="K39" s="4"/>
      <c r="L39" s="34">
        <f>38.3-L38</f>
        <v>38.299999999999997</v>
      </c>
      <c r="M39" s="1"/>
      <c r="N39" s="33">
        <f>64.9-N38</f>
        <v>64.900000000000006</v>
      </c>
      <c r="O39" s="4"/>
      <c r="P39" s="5">
        <f>42.1-P38</f>
        <v>42.1</v>
      </c>
      <c r="Q39" s="4"/>
      <c r="R39" s="72">
        <f>30.2-R38</f>
        <v>30.2</v>
      </c>
      <c r="S39" s="4"/>
      <c r="T39" s="34">
        <f>SUM(T31:T38)</f>
        <v>46.8</v>
      </c>
      <c r="U39" s="3"/>
      <c r="V39" s="33">
        <f>56.5+V38</f>
        <v>56.8</v>
      </c>
      <c r="W39" s="4"/>
      <c r="X39" s="5">
        <f>58+X38</f>
        <v>58.4</v>
      </c>
      <c r="Y39" s="4"/>
      <c r="Z39" s="72">
        <f>36.5+Z38</f>
        <v>37.799999999999997</v>
      </c>
      <c r="AA39" s="4"/>
      <c r="AB39" s="34">
        <f>SUM(AB31:AB38)</f>
        <v>41.9</v>
      </c>
      <c r="AC39" s="3"/>
      <c r="AD39" s="33">
        <v>57.7</v>
      </c>
      <c r="AE39" s="4"/>
      <c r="AF39" s="5">
        <f>45.9+AF38</f>
        <v>51.6</v>
      </c>
      <c r="AG39" s="4"/>
      <c r="AH39" s="72">
        <v>34.700000000000003</v>
      </c>
      <c r="AI39" s="4"/>
      <c r="AJ39" s="34">
        <f>SUM(AJ31:AJ38)</f>
        <v>36.999999999999993</v>
      </c>
      <c r="AL39" s="33">
        <v>67.5</v>
      </c>
      <c r="AM39" s="4"/>
      <c r="AN39" s="5">
        <v>72.699999999999974</v>
      </c>
      <c r="AO39" s="4"/>
      <c r="AP39" s="186">
        <v>55.2</v>
      </c>
      <c r="AQ39" s="4"/>
      <c r="AR39" s="34">
        <f>SUM(AR31:AR38)</f>
        <v>57.400000000000027</v>
      </c>
      <c r="AS39" s="195"/>
      <c r="AT39" s="221">
        <v>71.2</v>
      </c>
      <c r="AU39" s="4"/>
      <c r="AV39" s="247">
        <f>SUM(AV31:AV38)</f>
        <v>85.100000000000023</v>
      </c>
    </row>
    <row r="40" spans="1:49" s="12" customFormat="1" ht="6" customHeight="1">
      <c r="A40" s="1"/>
      <c r="B40" s="90"/>
      <c r="C40" s="27"/>
      <c r="D40" s="90"/>
      <c r="E40" s="1"/>
      <c r="F40" s="33"/>
      <c r="G40" s="4"/>
      <c r="H40" s="5"/>
      <c r="I40" s="4"/>
      <c r="J40" s="72"/>
      <c r="K40" s="4"/>
      <c r="L40" s="34"/>
      <c r="M40" s="1"/>
      <c r="N40" s="33"/>
      <c r="O40" s="4"/>
      <c r="P40" s="5"/>
      <c r="Q40" s="4"/>
      <c r="R40" s="72"/>
      <c r="S40" s="4"/>
      <c r="T40" s="34"/>
      <c r="U40" s="3"/>
      <c r="V40" s="33"/>
      <c r="W40" s="4"/>
      <c r="X40" s="5"/>
      <c r="Y40" s="4"/>
      <c r="Z40" s="72"/>
      <c r="AA40" s="4"/>
      <c r="AB40" s="34"/>
      <c r="AC40" s="3"/>
      <c r="AD40" s="33"/>
      <c r="AE40" s="4"/>
      <c r="AF40" s="5"/>
      <c r="AG40" s="4"/>
      <c r="AH40" s="72"/>
      <c r="AI40" s="4"/>
      <c r="AJ40" s="34"/>
      <c r="AL40" s="33"/>
      <c r="AM40" s="4"/>
      <c r="AN40" s="5"/>
      <c r="AO40" s="4"/>
      <c r="AP40" s="186"/>
      <c r="AQ40" s="4"/>
      <c r="AR40" s="34"/>
      <c r="AT40" s="221"/>
      <c r="AU40" s="4"/>
      <c r="AV40" s="110"/>
    </row>
    <row r="41" spans="1:49" s="12" customFormat="1" ht="13.5" customHeight="1">
      <c r="A41" s="1"/>
      <c r="B41" s="117" t="s">
        <v>111</v>
      </c>
      <c r="C41" s="74">
        <v>-5</v>
      </c>
      <c r="D41" s="1"/>
      <c r="E41" s="1"/>
      <c r="F41" s="123">
        <f>F39/F17</f>
        <v>0.22425307557117749</v>
      </c>
      <c r="G41" s="4"/>
      <c r="H41" s="122">
        <f>H39/H17</f>
        <v>0.20644312952005259</v>
      </c>
      <c r="I41" s="4"/>
      <c r="J41" s="122">
        <f>J39/J17</f>
        <v>0.16781609195402297</v>
      </c>
      <c r="K41" s="4"/>
      <c r="L41" s="121">
        <f>L39/L17</f>
        <v>0.1393233903237541</v>
      </c>
      <c r="M41" s="1"/>
      <c r="N41" s="123">
        <f>N39/N17</f>
        <v>0.20383165829145733</v>
      </c>
      <c r="O41" s="4"/>
      <c r="P41" s="122">
        <f>P39/P17</f>
        <v>0.14638386648122392</v>
      </c>
      <c r="Q41" s="4"/>
      <c r="R41" s="122">
        <f>R39/R17</f>
        <v>0.11078503301540718</v>
      </c>
      <c r="S41" s="4"/>
      <c r="T41" s="121">
        <f>T39/T17</f>
        <v>0.16227461858529821</v>
      </c>
      <c r="U41" s="3"/>
      <c r="V41" s="123">
        <f>V39/V17</f>
        <v>0.18112244897959182</v>
      </c>
      <c r="W41" s="4"/>
      <c r="X41" s="122">
        <f>X39/X17</f>
        <v>0.17611580217129069</v>
      </c>
      <c r="Y41" s="4"/>
      <c r="Z41" s="122">
        <f>Z39/Z17</f>
        <v>0.13356890459363957</v>
      </c>
      <c r="AA41" s="4"/>
      <c r="AB41" s="121">
        <f>AB39/AB17</f>
        <v>0.13546718396378918</v>
      </c>
      <c r="AC41" s="3"/>
      <c r="AD41" s="123">
        <f>AD39/AD17</f>
        <v>0.16985575507801001</v>
      </c>
      <c r="AE41" s="4"/>
      <c r="AF41" s="122">
        <f>AF39/AF17</f>
        <v>0.15430622009569381</v>
      </c>
      <c r="AG41" s="4"/>
      <c r="AH41" s="122">
        <f>AH39/AH17</f>
        <v>0.10830212234706618</v>
      </c>
      <c r="AI41" s="4"/>
      <c r="AJ41" s="121">
        <f>AJ39/AJ17</f>
        <v>0.113234243576599</v>
      </c>
      <c r="AL41" s="123">
        <v>0.18135463196754875</v>
      </c>
      <c r="AM41" s="4"/>
      <c r="AN41" s="122">
        <v>0.18547535817775204</v>
      </c>
      <c r="AO41" s="4"/>
      <c r="AP41" s="188">
        <v>0.156</v>
      </c>
      <c r="AQ41" s="4"/>
      <c r="AR41" s="121">
        <v>0.153</v>
      </c>
      <c r="AS41" s="195"/>
      <c r="AT41" s="233">
        <v>0.17082533589251439</v>
      </c>
      <c r="AU41" s="4"/>
      <c r="AV41" s="197">
        <f>AV39/AV17</f>
        <v>0.19323342415985473</v>
      </c>
    </row>
    <row r="42" spans="1:49" s="12" customFormat="1" ht="6" customHeight="1">
      <c r="A42" s="1"/>
      <c r="B42" s="1"/>
      <c r="C42" s="28"/>
      <c r="D42" s="1"/>
      <c r="E42" s="1"/>
      <c r="F42" s="47"/>
      <c r="G42" s="4"/>
      <c r="H42" s="48"/>
      <c r="I42" s="4"/>
      <c r="J42" s="46"/>
      <c r="K42" s="4"/>
      <c r="L42" s="49"/>
      <c r="M42" s="1"/>
      <c r="N42" s="47"/>
      <c r="O42" s="4"/>
      <c r="P42" s="48"/>
      <c r="Q42" s="4"/>
      <c r="R42" s="46"/>
      <c r="S42" s="4"/>
      <c r="T42" s="49"/>
      <c r="U42" s="3"/>
      <c r="V42" s="47"/>
      <c r="W42" s="4"/>
      <c r="X42" s="48"/>
      <c r="Y42" s="4"/>
      <c r="Z42" s="46"/>
      <c r="AA42" s="4"/>
      <c r="AB42" s="49"/>
      <c r="AC42" s="3"/>
      <c r="AD42" s="47"/>
      <c r="AE42" s="4"/>
      <c r="AF42" s="48"/>
      <c r="AG42" s="4"/>
      <c r="AH42" s="46"/>
      <c r="AI42" s="4"/>
      <c r="AJ42" s="34"/>
      <c r="AL42" s="47"/>
      <c r="AM42" s="4"/>
      <c r="AN42" s="48"/>
      <c r="AO42" s="4"/>
      <c r="AP42" s="187"/>
      <c r="AQ42" s="4"/>
      <c r="AR42" s="34"/>
      <c r="AT42" s="227"/>
      <c r="AU42" s="4"/>
      <c r="AV42" s="251"/>
    </row>
    <row r="43" spans="1:49" s="12" customFormat="1" ht="13.5" customHeight="1">
      <c r="A43" s="1"/>
      <c r="B43" s="215" t="s">
        <v>140</v>
      </c>
      <c r="C43" s="74">
        <v>-2</v>
      </c>
      <c r="D43" s="1"/>
      <c r="E43" s="1"/>
      <c r="F43" s="123">
        <f>F22/F15</f>
        <v>0.30824372759856633</v>
      </c>
      <c r="G43" s="4"/>
      <c r="H43" s="122">
        <f>H22/H15</f>
        <v>0.28515283842794759</v>
      </c>
      <c r="I43" s="4"/>
      <c r="J43" s="122">
        <f>J22/J15</f>
        <v>0.22110552763819097</v>
      </c>
      <c r="K43" s="4"/>
      <c r="L43" s="121">
        <f>L22/L15</f>
        <v>0.17682926829268289</v>
      </c>
      <c r="M43" s="1"/>
      <c r="N43" s="123">
        <f>N22/N15</f>
        <v>0.2407725321888412</v>
      </c>
      <c r="O43" s="4"/>
      <c r="P43" s="122">
        <f>P22/P15</f>
        <v>0.19631290483308422</v>
      </c>
      <c r="Q43" s="4"/>
      <c r="R43" s="122">
        <f>R22/R15</f>
        <v>0.14403066812705367</v>
      </c>
      <c r="S43" s="4"/>
      <c r="T43" s="121">
        <f>T22/T15</f>
        <v>0.19473950429944362</v>
      </c>
      <c r="U43" s="3"/>
      <c r="V43" s="123">
        <f>V22/V15</f>
        <v>0.2183803457688808</v>
      </c>
      <c r="W43" s="4"/>
      <c r="X43" s="122">
        <f>X22/X15</f>
        <v>0.20682116309575863</v>
      </c>
      <c r="Y43" s="4"/>
      <c r="Z43" s="122">
        <f>Z22/Z15</f>
        <v>0.16078838174273857</v>
      </c>
      <c r="AA43" s="4"/>
      <c r="AB43" s="121">
        <f>AB22/AB15</f>
        <v>0.16492976891708203</v>
      </c>
      <c r="AC43" s="3"/>
      <c r="AD43" s="123">
        <f>AD22/AD15</f>
        <v>0.19960317460317459</v>
      </c>
      <c r="AE43" s="4"/>
      <c r="AF43" s="122">
        <f>AF22/AF15</f>
        <v>0.18479630407391853</v>
      </c>
      <c r="AG43" s="4"/>
      <c r="AH43" s="122">
        <f>AH22/AH15</f>
        <v>0.1354120267260579</v>
      </c>
      <c r="AI43" s="4"/>
      <c r="AJ43" s="121">
        <f>AJ22/AJ15</f>
        <v>0.1596276326126394</v>
      </c>
      <c r="AL43" s="123">
        <v>0.21359223300970873</v>
      </c>
      <c r="AM43" s="4"/>
      <c r="AN43" s="122">
        <v>0.2253367232554262</v>
      </c>
      <c r="AO43" s="4"/>
      <c r="AP43" s="188">
        <v>0.20200000000000001</v>
      </c>
      <c r="AQ43" s="4"/>
      <c r="AR43" s="197">
        <f>AR22/AR15</f>
        <v>0.19847328244274812</v>
      </c>
      <c r="AS43" s="195"/>
      <c r="AT43" s="233">
        <f>AT22/AT15</f>
        <v>0.21150855365474339</v>
      </c>
      <c r="AU43" s="4"/>
      <c r="AV43" s="197">
        <f>AV22/AV15</f>
        <v>0.22301729278473464</v>
      </c>
    </row>
    <row r="44" spans="1:49" s="12" customFormat="1" ht="13.5" customHeight="1">
      <c r="A44" s="1"/>
      <c r="B44" s="117" t="s">
        <v>141</v>
      </c>
      <c r="C44" s="74">
        <v>-3</v>
      </c>
      <c r="D44" s="1"/>
      <c r="E44" s="1"/>
      <c r="F44" s="123">
        <f>F23/F16</f>
        <v>0.17781402936378468</v>
      </c>
      <c r="G44" s="4"/>
      <c r="H44" s="122">
        <f>H23/H16</f>
        <v>0.21542553191489361</v>
      </c>
      <c r="I44" s="4"/>
      <c r="J44" s="122">
        <f>J23/J16</f>
        <v>0.21123321123321123</v>
      </c>
      <c r="K44" s="4"/>
      <c r="L44" s="121">
        <f>L23/L16</f>
        <v>0.18309859154929581</v>
      </c>
      <c r="M44" s="1"/>
      <c r="N44" s="123">
        <f>N23/N16</f>
        <v>0.25878220140515223</v>
      </c>
      <c r="O44" s="4"/>
      <c r="P44" s="122">
        <f>P23/P16</f>
        <v>0.2059838895281933</v>
      </c>
      <c r="Q44" s="4"/>
      <c r="R44" s="122">
        <f>R23/R16</f>
        <v>0.22222222222222221</v>
      </c>
      <c r="S44" s="4"/>
      <c r="T44" s="121">
        <f>T23/T16</f>
        <v>0.21389195148842335</v>
      </c>
      <c r="U44" s="3"/>
      <c r="V44" s="123">
        <f>V23/V16</f>
        <v>0.22814498933901922</v>
      </c>
      <c r="W44" s="4"/>
      <c r="X44" s="122">
        <f>X23/X16</f>
        <v>0.25170068027210879</v>
      </c>
      <c r="Y44" s="4"/>
      <c r="Z44" s="122">
        <f>Z23/Z16</f>
        <v>0.22949002217294898</v>
      </c>
      <c r="AA44" s="4"/>
      <c r="AB44" s="121">
        <f>AB23/AB16</f>
        <v>0.19977426636568849</v>
      </c>
      <c r="AC44" s="3"/>
      <c r="AD44" s="123">
        <f>AD23/AD16</f>
        <v>0.20182440136830102</v>
      </c>
      <c r="AE44" s="4"/>
      <c r="AF44" s="122">
        <f>AF23/AF16</f>
        <v>0.22118380062305298</v>
      </c>
      <c r="AG44" s="4"/>
      <c r="AH44" s="122">
        <f>AH23/AH16</f>
        <v>0.20020855057351405</v>
      </c>
      <c r="AI44" s="4"/>
      <c r="AJ44" s="121">
        <f>AJ23/AJ16</f>
        <v>0.1856480249217701</v>
      </c>
      <c r="AL44" s="123">
        <v>0.2242320923468985</v>
      </c>
      <c r="AM44" s="4"/>
      <c r="AN44" s="122">
        <v>0.23686607253625097</v>
      </c>
      <c r="AO44" s="4"/>
      <c r="AP44" s="188">
        <v>0.23499999999999999</v>
      </c>
      <c r="AQ44" s="4"/>
      <c r="AR44" s="197">
        <f>AR23/AR16</f>
        <v>0.20861678004535145</v>
      </c>
      <c r="AT44" s="233">
        <f>AT23/AT16</f>
        <v>0.21720881427072405</v>
      </c>
      <c r="AU44" s="4"/>
      <c r="AV44" s="197">
        <f>AV23/AV16</f>
        <v>0.24476190476190476</v>
      </c>
    </row>
    <row r="45" spans="1:49" s="12" customFormat="1" ht="6" customHeight="1">
      <c r="A45" s="1"/>
      <c r="B45" s="1"/>
      <c r="C45" s="28"/>
      <c r="D45" s="1"/>
      <c r="E45" s="1"/>
      <c r="F45" s="47"/>
      <c r="G45" s="4"/>
      <c r="H45" s="48"/>
      <c r="I45" s="4"/>
      <c r="J45" s="46"/>
      <c r="K45" s="4"/>
      <c r="L45" s="49"/>
      <c r="M45" s="1"/>
      <c r="N45" s="47"/>
      <c r="O45" s="4"/>
      <c r="P45" s="48"/>
      <c r="Q45" s="4"/>
      <c r="R45" s="46"/>
      <c r="S45" s="4"/>
      <c r="T45" s="49"/>
      <c r="U45" s="3"/>
      <c r="V45" s="47"/>
      <c r="W45" s="4"/>
      <c r="X45" s="48"/>
      <c r="Y45" s="4"/>
      <c r="Z45" s="46"/>
      <c r="AA45" s="4"/>
      <c r="AB45" s="49"/>
      <c r="AC45" s="3"/>
      <c r="AD45" s="47"/>
      <c r="AE45" s="4"/>
      <c r="AF45" s="48"/>
      <c r="AG45" s="4"/>
      <c r="AH45" s="46"/>
      <c r="AI45" s="4"/>
      <c r="AJ45" s="34"/>
      <c r="AL45" s="47"/>
      <c r="AM45" s="4"/>
      <c r="AN45" s="48"/>
      <c r="AO45" s="4"/>
      <c r="AP45" s="187"/>
      <c r="AQ45" s="4"/>
      <c r="AR45" s="34"/>
      <c r="AT45" s="227"/>
      <c r="AU45" s="4"/>
      <c r="AV45" s="251"/>
    </row>
    <row r="46" spans="1:49" s="12" customFormat="1" ht="13.5" customHeight="1">
      <c r="A46" s="1"/>
      <c r="B46" s="117" t="s">
        <v>4</v>
      </c>
      <c r="C46" s="112"/>
      <c r="D46" s="117"/>
      <c r="E46" s="3"/>
      <c r="F46" s="33">
        <v>-0.7</v>
      </c>
      <c r="G46" s="4"/>
      <c r="H46" s="5">
        <v>-0.4</v>
      </c>
      <c r="I46" s="4"/>
      <c r="J46" s="116">
        <v>-0.8</v>
      </c>
      <c r="K46" s="4"/>
      <c r="L46" s="34">
        <v>-2.1</v>
      </c>
      <c r="M46" s="3"/>
      <c r="N46" s="33">
        <v>-1.1000000000000001</v>
      </c>
      <c r="O46" s="4"/>
      <c r="P46" s="5">
        <v>-0.9</v>
      </c>
      <c r="Q46" s="4"/>
      <c r="R46" s="116">
        <v>-1.3</v>
      </c>
      <c r="S46" s="4"/>
      <c r="T46" s="34">
        <v>-1.1000000000000001</v>
      </c>
      <c r="U46" s="3"/>
      <c r="V46" s="33">
        <v>-1</v>
      </c>
      <c r="W46" s="4"/>
      <c r="X46" s="5">
        <v>-1.2</v>
      </c>
      <c r="Y46" s="4"/>
      <c r="Z46" s="116">
        <v>-1.5</v>
      </c>
      <c r="AA46" s="4"/>
      <c r="AB46" s="34">
        <v>-3.7</v>
      </c>
      <c r="AC46" s="3"/>
      <c r="AD46" s="33">
        <v>0.2</v>
      </c>
      <c r="AE46" s="4"/>
      <c r="AF46" s="6">
        <v>0</v>
      </c>
      <c r="AG46" s="4"/>
      <c r="AH46" s="116">
        <v>2.1</v>
      </c>
      <c r="AI46" s="4"/>
      <c r="AJ46" s="34">
        <v>0.10000000000000053</v>
      </c>
      <c r="AL46" s="33">
        <v>9.9999999999999867E-2</v>
      </c>
      <c r="AM46" s="4"/>
      <c r="AN46" s="6">
        <v>-0.3999999999999998</v>
      </c>
      <c r="AO46" s="4"/>
      <c r="AP46" s="189">
        <v>-0.4</v>
      </c>
      <c r="AQ46" s="4"/>
      <c r="AR46" s="34">
        <v>-0.4</v>
      </c>
      <c r="AT46" s="221">
        <v>-1.1000000000000001</v>
      </c>
      <c r="AU46" s="4"/>
      <c r="AV46" s="247">
        <v>-0.9</v>
      </c>
    </row>
    <row r="47" spans="1:49" s="12" customFormat="1" ht="13.5" customHeight="1">
      <c r="A47" s="1"/>
      <c r="B47" s="118" t="s">
        <v>55</v>
      </c>
      <c r="C47" s="112"/>
      <c r="D47" s="118"/>
      <c r="E47" s="3"/>
      <c r="F47" s="33">
        <v>4.8</v>
      </c>
      <c r="G47" s="4"/>
      <c r="H47" s="5">
        <v>-1</v>
      </c>
      <c r="I47" s="4"/>
      <c r="J47" s="116">
        <v>2.2000000000000002</v>
      </c>
      <c r="K47" s="4"/>
      <c r="L47" s="34">
        <v>0.3</v>
      </c>
      <c r="M47" s="3"/>
      <c r="N47" s="33">
        <v>-4.4000000000000004</v>
      </c>
      <c r="O47" s="4"/>
      <c r="P47" s="5">
        <v>-2.9</v>
      </c>
      <c r="Q47" s="4"/>
      <c r="R47" s="116">
        <v>2.7</v>
      </c>
      <c r="S47" s="4"/>
      <c r="T47" s="34">
        <v>0.9</v>
      </c>
      <c r="U47" s="3"/>
      <c r="V47" s="33">
        <v>-1.5</v>
      </c>
      <c r="W47" s="4"/>
      <c r="X47" s="5">
        <v>-0.5</v>
      </c>
      <c r="Y47" s="4"/>
      <c r="Z47" s="116">
        <v>1.5</v>
      </c>
      <c r="AA47" s="4"/>
      <c r="AB47" s="34">
        <v>3.5</v>
      </c>
      <c r="AC47" s="3"/>
      <c r="AD47" s="33">
        <v>0.4</v>
      </c>
      <c r="AE47" s="4"/>
      <c r="AF47" s="5">
        <v>0.3</v>
      </c>
      <c r="AG47" s="4"/>
      <c r="AH47" s="116">
        <v>0.5</v>
      </c>
      <c r="AI47" s="4"/>
      <c r="AJ47" s="34">
        <v>0.60000000000000009</v>
      </c>
      <c r="AL47" s="33">
        <v>0.1</v>
      </c>
      <c r="AM47" s="4"/>
      <c r="AN47" s="5">
        <v>0.1</v>
      </c>
      <c r="AO47" s="4"/>
      <c r="AP47" s="189">
        <v>1.2</v>
      </c>
      <c r="AQ47" s="4"/>
      <c r="AR47" s="34">
        <v>1.2</v>
      </c>
      <c r="AT47" s="221">
        <v>-3.7</v>
      </c>
      <c r="AU47" s="4"/>
      <c r="AV47" s="253">
        <v>0</v>
      </c>
    </row>
    <row r="48" spans="1:49" s="12" customFormat="1" ht="6" customHeight="1">
      <c r="A48" s="1"/>
      <c r="B48" s="1"/>
      <c r="C48" s="28"/>
      <c r="D48" s="1"/>
      <c r="E48" s="1"/>
      <c r="F48" s="47"/>
      <c r="G48" s="4"/>
      <c r="H48" s="48"/>
      <c r="I48" s="4"/>
      <c r="J48" s="46"/>
      <c r="K48" s="4"/>
      <c r="L48" s="49"/>
      <c r="M48" s="1"/>
      <c r="N48" s="47"/>
      <c r="O48" s="4"/>
      <c r="P48" s="48"/>
      <c r="Q48" s="4"/>
      <c r="R48" s="46"/>
      <c r="S48" s="4"/>
      <c r="T48" s="49"/>
      <c r="U48" s="3"/>
      <c r="V48" s="47"/>
      <c r="W48" s="4"/>
      <c r="X48" s="48"/>
      <c r="Y48" s="4"/>
      <c r="Z48" s="46"/>
      <c r="AA48" s="4"/>
      <c r="AB48" s="49"/>
      <c r="AC48" s="3"/>
      <c r="AD48" s="47"/>
      <c r="AE48" s="4"/>
      <c r="AF48" s="48"/>
      <c r="AG48" s="4"/>
      <c r="AH48" s="46"/>
      <c r="AI48" s="4"/>
      <c r="AJ48" s="34"/>
      <c r="AL48" s="47"/>
      <c r="AM48" s="4"/>
      <c r="AN48" s="48"/>
      <c r="AO48" s="4"/>
      <c r="AP48" s="187"/>
      <c r="AQ48" s="4"/>
      <c r="AR48" s="34"/>
      <c r="AT48" s="227"/>
      <c r="AU48" s="4"/>
      <c r="AV48" s="251"/>
    </row>
    <row r="49" spans="1:48" s="12" customFormat="1" ht="13.5" customHeight="1">
      <c r="A49" s="1"/>
      <c r="B49" s="13" t="s">
        <v>8</v>
      </c>
      <c r="C49" s="74"/>
      <c r="D49" s="13"/>
      <c r="E49" s="1"/>
      <c r="F49" s="33">
        <v>-24.9</v>
      </c>
      <c r="G49" s="4"/>
      <c r="H49" s="5">
        <v>-17.399999999999999</v>
      </c>
      <c r="I49" s="4"/>
      <c r="J49" s="72">
        <v>-11.6</v>
      </c>
      <c r="K49" s="4"/>
      <c r="L49" s="34">
        <v>-12.3</v>
      </c>
      <c r="M49" s="1"/>
      <c r="N49" s="33">
        <v>-16.600000000000001</v>
      </c>
      <c r="O49" s="4"/>
      <c r="P49" s="5">
        <v>-363.7</v>
      </c>
      <c r="Q49" s="4"/>
      <c r="R49" s="72">
        <v>-10.9</v>
      </c>
      <c r="S49" s="4"/>
      <c r="T49" s="34">
        <v>-52.4</v>
      </c>
      <c r="U49" s="3"/>
      <c r="V49" s="33">
        <v>-14</v>
      </c>
      <c r="W49" s="4"/>
      <c r="X49" s="5">
        <v>-14.5</v>
      </c>
      <c r="Y49" s="4"/>
      <c r="Z49" s="72">
        <v>-6.6</v>
      </c>
      <c r="AA49" s="4"/>
      <c r="AB49" s="110">
        <v>488.3</v>
      </c>
      <c r="AC49" s="3"/>
      <c r="AD49" s="33">
        <v>-14.6</v>
      </c>
      <c r="AE49" s="4"/>
      <c r="AF49" s="5">
        <v>-8.1</v>
      </c>
      <c r="AG49" s="4"/>
      <c r="AH49" s="72">
        <v>-3.6</v>
      </c>
      <c r="AI49" s="4"/>
      <c r="AJ49" s="34">
        <v>38.1</v>
      </c>
      <c r="AL49" s="33">
        <v>-14.9</v>
      </c>
      <c r="AM49" s="4"/>
      <c r="AN49" s="5">
        <v>-15.6</v>
      </c>
      <c r="AO49" s="4"/>
      <c r="AP49" s="186">
        <v>-3.4</v>
      </c>
      <c r="AQ49" s="4"/>
      <c r="AR49" s="34">
        <v>78.8</v>
      </c>
      <c r="AT49" s="221">
        <v>-16.7</v>
      </c>
      <c r="AU49" s="4"/>
      <c r="AV49" s="110">
        <v>-17.5</v>
      </c>
    </row>
    <row r="50" spans="1:48" s="12" customFormat="1" ht="13.5" customHeight="1">
      <c r="A50" s="1"/>
      <c r="B50" s="58" t="s">
        <v>118</v>
      </c>
      <c r="C50" s="28"/>
      <c r="D50" s="10"/>
      <c r="E50" s="1"/>
      <c r="F50" s="44">
        <v>-0.3</v>
      </c>
      <c r="G50" s="4"/>
      <c r="H50" s="9">
        <f>H51-H49</f>
        <v>-3.5</v>
      </c>
      <c r="I50" s="4"/>
      <c r="J50" s="84">
        <f>J51-J49</f>
        <v>-0.5</v>
      </c>
      <c r="K50" s="4"/>
      <c r="L50" s="45">
        <f>L51-L49</f>
        <v>2.2000000000000011</v>
      </c>
      <c r="M50" s="1"/>
      <c r="N50" s="44">
        <f>N51-N49</f>
        <v>-1.6999999999999993</v>
      </c>
      <c r="O50" s="4"/>
      <c r="P50" s="9">
        <f>P51-P49</f>
        <v>347.2</v>
      </c>
      <c r="Q50" s="4"/>
      <c r="R50" s="84">
        <v>1</v>
      </c>
      <c r="S50" s="4"/>
      <c r="T50" s="45">
        <v>41.1</v>
      </c>
      <c r="U50" s="3"/>
      <c r="V50" s="44">
        <v>-0.1</v>
      </c>
      <c r="W50" s="4"/>
      <c r="X50" s="9">
        <f>X51-X49</f>
        <v>0.30000000000000071</v>
      </c>
      <c r="Y50" s="4"/>
      <c r="Z50" s="84">
        <f>Z51-Z49</f>
        <v>-1.4000000000000004</v>
      </c>
      <c r="AA50" s="4"/>
      <c r="AB50" s="161">
        <f>-491.8-2.6</f>
        <v>-494.40000000000003</v>
      </c>
      <c r="AC50" s="3"/>
      <c r="AD50" s="44">
        <f>AD51-AD49</f>
        <v>1.1999999999999993</v>
      </c>
      <c r="AE50" s="4"/>
      <c r="AF50" s="9">
        <f>AF51-AF49</f>
        <v>-2.2000000000000011</v>
      </c>
      <c r="AG50" s="4"/>
      <c r="AH50" s="84">
        <f>AH51-AH49</f>
        <v>-1.4999999999999996</v>
      </c>
      <c r="AI50" s="4"/>
      <c r="AJ50" s="45">
        <v>-43.7</v>
      </c>
      <c r="AL50" s="44">
        <v>0.30000000000000071</v>
      </c>
      <c r="AM50" s="4"/>
      <c r="AN50" s="9">
        <v>0.19999999999999929</v>
      </c>
      <c r="AO50" s="4"/>
      <c r="AP50" s="185">
        <v>-8.3000000000000007</v>
      </c>
      <c r="AQ50" s="4"/>
      <c r="AR50" s="45">
        <v>-91.2</v>
      </c>
      <c r="AT50" s="226">
        <v>0.2</v>
      </c>
      <c r="AU50" s="4"/>
      <c r="AV50" s="161">
        <v>-0.6</v>
      </c>
    </row>
    <row r="51" spans="1:48" s="12" customFormat="1" ht="13.5" customHeight="1">
      <c r="A51" s="1"/>
      <c r="B51" s="19" t="s">
        <v>52</v>
      </c>
      <c r="C51" s="28"/>
      <c r="D51" s="19"/>
      <c r="E51" s="1"/>
      <c r="F51" s="33">
        <v>-25.2</v>
      </c>
      <c r="G51" s="4"/>
      <c r="H51" s="5">
        <v>-20.9</v>
      </c>
      <c r="I51" s="4"/>
      <c r="J51" s="72">
        <v>-12.1</v>
      </c>
      <c r="K51" s="4"/>
      <c r="L51" s="34">
        <v>-10.1</v>
      </c>
      <c r="M51" s="1"/>
      <c r="N51" s="33">
        <v>-18.3</v>
      </c>
      <c r="O51" s="4"/>
      <c r="P51" s="5">
        <v>-16.5</v>
      </c>
      <c r="Q51" s="4"/>
      <c r="R51" s="72">
        <v>-9.9</v>
      </c>
      <c r="S51" s="4"/>
      <c r="T51" s="34">
        <f>SUM(T49:T50)</f>
        <v>-11.299999999999997</v>
      </c>
      <c r="U51" s="3"/>
      <c r="V51" s="33">
        <v>-14.1</v>
      </c>
      <c r="W51" s="4"/>
      <c r="X51" s="5">
        <v>-14.2</v>
      </c>
      <c r="Y51" s="4"/>
      <c r="Z51" s="72">
        <v>-8</v>
      </c>
      <c r="AA51" s="4"/>
      <c r="AB51" s="110">
        <f>SUM(AB49:AB50)</f>
        <v>-6.1000000000000227</v>
      </c>
      <c r="AC51" s="3"/>
      <c r="AD51" s="33">
        <v>-13.4</v>
      </c>
      <c r="AE51" s="4"/>
      <c r="AF51" s="5">
        <v>-10.3</v>
      </c>
      <c r="AG51" s="4"/>
      <c r="AH51" s="72">
        <v>-5.0999999999999996</v>
      </c>
      <c r="AI51" s="4"/>
      <c r="AJ51" s="34">
        <f>SUM(AJ49:AJ50)</f>
        <v>-5.6000000000000014</v>
      </c>
      <c r="AL51" s="33">
        <v>-14.6</v>
      </c>
      <c r="AM51" s="4"/>
      <c r="AN51" s="5">
        <v>-15.4</v>
      </c>
      <c r="AO51" s="4"/>
      <c r="AP51" s="186">
        <v>-11.7</v>
      </c>
      <c r="AQ51" s="4"/>
      <c r="AR51" s="34">
        <f>SUM(AR49:AR50)</f>
        <v>-12.400000000000006</v>
      </c>
      <c r="AT51" s="221">
        <v>-16.5</v>
      </c>
      <c r="AU51" s="4"/>
      <c r="AV51" s="110">
        <f>AV49+AV50</f>
        <v>-18.100000000000001</v>
      </c>
    </row>
    <row r="52" spans="1:48" s="12" customFormat="1" ht="6" customHeight="1">
      <c r="A52" s="1"/>
      <c r="B52" s="1"/>
      <c r="C52" s="28"/>
      <c r="D52" s="1"/>
      <c r="E52" s="1"/>
      <c r="F52" s="33"/>
      <c r="G52" s="4"/>
      <c r="H52" s="5"/>
      <c r="I52" s="4"/>
      <c r="J52" s="72"/>
      <c r="K52" s="4"/>
      <c r="L52" s="34"/>
      <c r="M52" s="1"/>
      <c r="N52" s="33"/>
      <c r="O52" s="4"/>
      <c r="P52" s="5"/>
      <c r="Q52" s="4"/>
      <c r="R52" s="72"/>
      <c r="S52" s="4"/>
      <c r="T52" s="34"/>
      <c r="U52" s="3"/>
      <c r="V52" s="33"/>
      <c r="W52" s="4"/>
      <c r="X52" s="5"/>
      <c r="Y52" s="4"/>
      <c r="Z52" s="72"/>
      <c r="AA52" s="4"/>
      <c r="AB52" s="34"/>
      <c r="AC52" s="3"/>
      <c r="AD52" s="33"/>
      <c r="AE52" s="4"/>
      <c r="AF52" s="5"/>
      <c r="AG52" s="4"/>
      <c r="AH52" s="72"/>
      <c r="AI52" s="4"/>
      <c r="AJ52" s="34"/>
      <c r="AL52" s="33"/>
      <c r="AM52" s="4"/>
      <c r="AN52" s="5"/>
      <c r="AO52" s="4"/>
      <c r="AP52" s="186"/>
      <c r="AQ52" s="4"/>
      <c r="AR52" s="34"/>
      <c r="AT52" s="221"/>
      <c r="AU52" s="4"/>
      <c r="AV52" s="110"/>
    </row>
    <row r="53" spans="1:48" s="12" customFormat="1" ht="13.5" customHeight="1" collapsed="1">
      <c r="A53" s="2"/>
      <c r="B53" s="25" t="s">
        <v>37</v>
      </c>
      <c r="C53" s="75"/>
      <c r="D53" s="25"/>
      <c r="E53" s="2"/>
      <c r="F53" s="33">
        <v>-77.900000000000006</v>
      </c>
      <c r="G53" s="4"/>
      <c r="H53" s="5">
        <v>-19.600000000000001</v>
      </c>
      <c r="I53" s="4"/>
      <c r="J53" s="72">
        <v>14.9</v>
      </c>
      <c r="K53" s="4"/>
      <c r="L53" s="34">
        <v>-2.2999999999999998</v>
      </c>
      <c r="M53" s="2"/>
      <c r="N53" s="33">
        <v>104.9</v>
      </c>
      <c r="O53" s="4"/>
      <c r="P53" s="5">
        <v>-423.7</v>
      </c>
      <c r="Q53" s="4"/>
      <c r="R53" s="72">
        <v>-26.4</v>
      </c>
      <c r="S53" s="4"/>
      <c r="T53" s="34">
        <v>-1.8</v>
      </c>
      <c r="U53" s="4"/>
      <c r="V53" s="33">
        <v>1</v>
      </c>
      <c r="W53" s="4"/>
      <c r="X53" s="5">
        <v>127.4</v>
      </c>
      <c r="Y53" s="4"/>
      <c r="Z53" s="72">
        <v>-4.8</v>
      </c>
      <c r="AA53" s="4"/>
      <c r="AB53" s="110">
        <v>480.7</v>
      </c>
      <c r="AC53" s="4"/>
      <c r="AD53" s="33">
        <v>68.5</v>
      </c>
      <c r="AE53" s="4"/>
      <c r="AF53" s="5">
        <v>15</v>
      </c>
      <c r="AG53" s="4"/>
      <c r="AH53" s="72">
        <v>31.5</v>
      </c>
      <c r="AI53" s="4"/>
      <c r="AJ53" s="34">
        <v>-69.5</v>
      </c>
      <c r="AL53" s="33">
        <v>142.19999999999999</v>
      </c>
      <c r="AM53" s="4"/>
      <c r="AN53" s="5">
        <v>51.899999999999956</v>
      </c>
      <c r="AO53" s="4"/>
      <c r="AP53" s="186">
        <v>92.2</v>
      </c>
      <c r="AQ53" s="4"/>
      <c r="AR53" s="34">
        <v>-186.8</v>
      </c>
      <c r="AT53" s="221">
        <v>28.9</v>
      </c>
      <c r="AU53" s="4"/>
      <c r="AV53" s="110">
        <v>127.2</v>
      </c>
    </row>
    <row r="54" spans="1:48" s="12" customFormat="1" ht="13.5" customHeight="1">
      <c r="A54" s="2"/>
      <c r="B54" s="22" t="s">
        <v>53</v>
      </c>
      <c r="C54" s="76"/>
      <c r="D54" s="22"/>
      <c r="E54" s="2"/>
      <c r="F54" s="33"/>
      <c r="G54" s="4"/>
      <c r="H54" s="5"/>
      <c r="I54" s="4"/>
      <c r="J54" s="72"/>
      <c r="K54" s="4"/>
      <c r="L54" s="34"/>
      <c r="M54" s="2"/>
      <c r="N54" s="33"/>
      <c r="O54" s="4"/>
      <c r="P54" s="5"/>
      <c r="Q54" s="4"/>
      <c r="R54" s="72"/>
      <c r="S54" s="4"/>
      <c r="T54" s="34"/>
      <c r="U54" s="4"/>
      <c r="V54" s="33"/>
      <c r="W54" s="4"/>
      <c r="X54" s="5"/>
      <c r="Y54" s="4"/>
      <c r="Z54" s="72"/>
      <c r="AA54" s="4"/>
      <c r="AB54" s="110"/>
      <c r="AC54" s="4"/>
      <c r="AD54" s="33"/>
      <c r="AE54" s="4"/>
      <c r="AF54" s="5"/>
      <c r="AG54" s="4"/>
      <c r="AH54" s="72"/>
      <c r="AI54" s="4"/>
      <c r="AJ54" s="34"/>
      <c r="AL54" s="33"/>
      <c r="AM54" s="4"/>
      <c r="AN54" s="5"/>
      <c r="AO54" s="4"/>
      <c r="AP54" s="186"/>
      <c r="AQ54" s="4"/>
      <c r="AR54" s="34"/>
      <c r="AT54" s="221"/>
      <c r="AU54" s="4"/>
      <c r="AV54" s="110"/>
    </row>
    <row r="55" spans="1:48" s="12" customFormat="1" ht="13.5" customHeight="1">
      <c r="A55" s="2"/>
      <c r="B55" s="23" t="s">
        <v>142</v>
      </c>
      <c r="C55" s="76"/>
      <c r="D55" s="23"/>
      <c r="E55" s="2"/>
      <c r="F55" s="33">
        <v>120.5</v>
      </c>
      <c r="G55" s="4"/>
      <c r="H55" s="5">
        <v>61.7</v>
      </c>
      <c r="I55" s="4"/>
      <c r="J55" s="72">
        <v>16.3</v>
      </c>
      <c r="K55" s="4"/>
      <c r="L55" s="34">
        <v>25.6</v>
      </c>
      <c r="M55" s="2"/>
      <c r="N55" s="33">
        <v>-61.7</v>
      </c>
      <c r="O55" s="4"/>
      <c r="P55" s="5">
        <v>98.5</v>
      </c>
      <c r="Q55" s="4"/>
      <c r="R55" s="72">
        <v>47.1</v>
      </c>
      <c r="S55" s="4"/>
      <c r="T55" s="34">
        <f>2.2+1.2</f>
        <v>3.4000000000000004</v>
      </c>
      <c r="U55" s="4"/>
      <c r="V55" s="33">
        <f>39+V38</f>
        <v>39.299999999999997</v>
      </c>
      <c r="W55" s="4"/>
      <c r="X55" s="5">
        <f>-85.6+X38</f>
        <v>-85.199999999999989</v>
      </c>
      <c r="Y55" s="4"/>
      <c r="Z55" s="72">
        <f>34.6+Z38</f>
        <v>35.9</v>
      </c>
      <c r="AA55" s="4"/>
      <c r="AB55" s="110">
        <f>SUM(AB34:AB38)-2.6</f>
        <v>46.699999999999996</v>
      </c>
      <c r="AC55" s="4"/>
      <c r="AD55" s="33">
        <v>-22.6</v>
      </c>
      <c r="AE55" s="4"/>
      <c r="AF55" s="5">
        <f>23.5+AF38</f>
        <v>29.2</v>
      </c>
      <c r="AG55" s="4"/>
      <c r="AH55" s="72">
        <v>4.7</v>
      </c>
      <c r="AI55" s="4"/>
      <c r="AJ55" s="34">
        <v>107.3</v>
      </c>
      <c r="AL55" s="33">
        <v>-89.4</v>
      </c>
      <c r="AM55" s="4"/>
      <c r="AN55" s="5">
        <v>4.9000000000000004</v>
      </c>
      <c r="AO55" s="4"/>
      <c r="AP55" s="186">
        <v>-39.6</v>
      </c>
      <c r="AQ55" s="4"/>
      <c r="AR55" s="34">
        <v>323.8</v>
      </c>
      <c r="AT55" s="221">
        <v>20.8</v>
      </c>
      <c r="AU55" s="4"/>
      <c r="AV55" s="110">
        <f>-63.5+0.7+2.3</f>
        <v>-60.5</v>
      </c>
    </row>
    <row r="56" spans="1:48" s="12" customFormat="1" ht="13.5" customHeight="1">
      <c r="A56" s="2"/>
      <c r="B56" s="23" t="s">
        <v>143</v>
      </c>
      <c r="C56" s="76"/>
      <c r="D56" s="23"/>
      <c r="E56" s="2"/>
      <c r="F56" s="33">
        <v>-0.7</v>
      </c>
      <c r="G56" s="4"/>
      <c r="H56" s="5">
        <v>-1</v>
      </c>
      <c r="I56" s="4"/>
      <c r="J56" s="72">
        <v>-0.9</v>
      </c>
      <c r="K56" s="4"/>
      <c r="L56" s="34">
        <v>-0.7</v>
      </c>
      <c r="M56" s="2"/>
      <c r="N56" s="33">
        <v>-0.6</v>
      </c>
      <c r="O56" s="4"/>
      <c r="P56" s="5">
        <v>-1.1000000000000001</v>
      </c>
      <c r="Q56" s="4"/>
      <c r="R56" s="72">
        <v>-0.7</v>
      </c>
      <c r="S56" s="4"/>
      <c r="T56" s="34">
        <v>-1.9</v>
      </c>
      <c r="U56" s="4"/>
      <c r="V56" s="33">
        <v>-0.5</v>
      </c>
      <c r="W56" s="4"/>
      <c r="X56" s="5">
        <v>-0.9</v>
      </c>
      <c r="Y56" s="4"/>
      <c r="Z56" s="72">
        <v>-0.8</v>
      </c>
      <c r="AA56" s="4"/>
      <c r="AB56" s="110">
        <v>-1.1000000000000001</v>
      </c>
      <c r="AC56" s="4"/>
      <c r="AD56" s="33">
        <v>-1.1000000000000001</v>
      </c>
      <c r="AE56" s="4"/>
      <c r="AF56" s="5">
        <v>-1.1000000000000001</v>
      </c>
      <c r="AG56" s="4"/>
      <c r="AH56" s="72">
        <v>-3.4</v>
      </c>
      <c r="AI56" s="4"/>
      <c r="AJ56" s="34">
        <v>-1.4</v>
      </c>
      <c r="AL56" s="33">
        <v>-1.1000000000000001</v>
      </c>
      <c r="AM56" s="4"/>
      <c r="AN56" s="5">
        <v>-0.7</v>
      </c>
      <c r="AO56" s="4"/>
      <c r="AP56" s="186">
        <v>-0.6</v>
      </c>
      <c r="AQ56" s="4"/>
      <c r="AR56" s="34">
        <v>-0.5</v>
      </c>
      <c r="AT56" s="221">
        <v>0.2</v>
      </c>
      <c r="AU56" s="4"/>
      <c r="AV56" s="110">
        <v>-0.7</v>
      </c>
    </row>
    <row r="57" spans="1:48" s="12" customFormat="1" ht="13.5" customHeight="1">
      <c r="A57" s="2"/>
      <c r="B57" s="23" t="s">
        <v>118</v>
      </c>
      <c r="C57" s="76"/>
      <c r="D57" s="23"/>
      <c r="E57" s="2"/>
      <c r="F57" s="44">
        <v>-0.3</v>
      </c>
      <c r="G57" s="4"/>
      <c r="H57" s="9">
        <v>-3.5</v>
      </c>
      <c r="I57" s="4"/>
      <c r="J57" s="84">
        <f>-0.5+0.3</f>
        <v>-0.2</v>
      </c>
      <c r="K57" s="4"/>
      <c r="L57" s="45">
        <v>1.1000000000000001</v>
      </c>
      <c r="M57" s="2"/>
      <c r="N57" s="44">
        <v>-2.1</v>
      </c>
      <c r="O57" s="4"/>
      <c r="P57" s="9">
        <v>347</v>
      </c>
      <c r="Q57" s="4"/>
      <c r="R57" s="84">
        <v>1</v>
      </c>
      <c r="S57" s="4"/>
      <c r="T57" s="45">
        <v>34.799999999999997</v>
      </c>
      <c r="U57" s="4"/>
      <c r="V57" s="44">
        <v>-0.1</v>
      </c>
      <c r="W57" s="4"/>
      <c r="X57" s="9">
        <v>0.3</v>
      </c>
      <c r="Y57" s="4"/>
      <c r="Z57" s="84">
        <v>-1.3</v>
      </c>
      <c r="AA57" s="4"/>
      <c r="AB57" s="161">
        <v>-491.8</v>
      </c>
      <c r="AC57" s="4"/>
      <c r="AD57" s="44">
        <v>-1</v>
      </c>
      <c r="AE57" s="4"/>
      <c r="AF57" s="9">
        <v>-2.6</v>
      </c>
      <c r="AG57" s="4"/>
      <c r="AH57" s="84">
        <v>-4</v>
      </c>
      <c r="AI57" s="4"/>
      <c r="AJ57" s="45">
        <v>-5.7000000000000011</v>
      </c>
      <c r="AL57" s="44">
        <v>0.30000000000000004</v>
      </c>
      <c r="AM57" s="4"/>
      <c r="AN57" s="9">
        <v>0.2</v>
      </c>
      <c r="AO57" s="4"/>
      <c r="AP57" s="185">
        <v>-8.3000000000000007</v>
      </c>
      <c r="AQ57" s="4"/>
      <c r="AR57" s="45">
        <v>-91.2</v>
      </c>
      <c r="AT57" s="226">
        <v>0.2</v>
      </c>
      <c r="AU57" s="4"/>
      <c r="AV57" s="161">
        <f>AV50</f>
        <v>-0.6</v>
      </c>
    </row>
    <row r="58" spans="1:48" s="12" customFormat="1" ht="13.5" customHeight="1">
      <c r="A58" s="1"/>
      <c r="B58" s="90" t="s">
        <v>54</v>
      </c>
      <c r="C58" s="27">
        <v>-6</v>
      </c>
      <c r="D58" s="90"/>
      <c r="E58" s="1"/>
      <c r="F58" s="33">
        <f>41.6-F38</f>
        <v>41.6</v>
      </c>
      <c r="G58" s="4"/>
      <c r="H58" s="5">
        <f>37.6-H38</f>
        <v>37.6</v>
      </c>
      <c r="I58" s="4"/>
      <c r="J58" s="109">
        <f>29.8+0.3</f>
        <v>30.1</v>
      </c>
      <c r="K58" s="4"/>
      <c r="L58" s="34">
        <f>23.7-L38</f>
        <v>23.7</v>
      </c>
      <c r="M58" s="1"/>
      <c r="N58" s="33">
        <f>40.5+N38</f>
        <v>40.5</v>
      </c>
      <c r="O58" s="4"/>
      <c r="P58" s="5">
        <f>20.7-P38</f>
        <v>20.7</v>
      </c>
      <c r="Q58" s="4"/>
      <c r="R58" s="72">
        <f>21-R38</f>
        <v>21</v>
      </c>
      <c r="S58" s="4"/>
      <c r="T58" s="110">
        <f>SUM(T53:T57)</f>
        <v>34.5</v>
      </c>
      <c r="U58" s="3"/>
      <c r="V58" s="33">
        <f>39.4+V38</f>
        <v>39.699999999999996</v>
      </c>
      <c r="W58" s="4"/>
      <c r="X58" s="5">
        <f>41.2+X38</f>
        <v>41.6</v>
      </c>
      <c r="Y58" s="4"/>
      <c r="Z58" s="72">
        <f>27.7+Z38</f>
        <v>29</v>
      </c>
      <c r="AA58" s="4"/>
      <c r="AB58" s="110">
        <f>SUM(AB53:AB57)</f>
        <v>34.499999999999943</v>
      </c>
      <c r="AC58" s="3"/>
      <c r="AD58" s="33">
        <f>43.8-AD38</f>
        <v>43.8</v>
      </c>
      <c r="AE58" s="4"/>
      <c r="AF58" s="5">
        <f>34.8+AF38</f>
        <v>40.5</v>
      </c>
      <c r="AG58" s="4"/>
      <c r="AH58" s="72">
        <v>28.8</v>
      </c>
      <c r="AI58" s="4"/>
      <c r="AJ58" s="34">
        <f>SUM(AJ53:AJ57)</f>
        <v>30.699999999999996</v>
      </c>
      <c r="AL58" s="33">
        <v>51.999999999999979</v>
      </c>
      <c r="AM58" s="4"/>
      <c r="AN58" s="5">
        <v>56.299999999999955</v>
      </c>
      <c r="AO58" s="4"/>
      <c r="AP58" s="186">
        <v>43.7</v>
      </c>
      <c r="AQ58" s="4"/>
      <c r="AR58" s="34">
        <f>SUM(AR53:AR57)</f>
        <v>45.3</v>
      </c>
      <c r="AT58" s="221">
        <v>50.1</v>
      </c>
      <c r="AU58" s="4"/>
      <c r="AV58" s="247">
        <f>AV53+AV55+AV56+AV57</f>
        <v>65.400000000000006</v>
      </c>
    </row>
    <row r="59" spans="1:48" s="12" customFormat="1" ht="6" customHeight="1">
      <c r="A59" s="8"/>
      <c r="B59" s="26"/>
      <c r="C59" s="77"/>
      <c r="D59" s="26"/>
      <c r="E59" s="8"/>
      <c r="F59" s="36"/>
      <c r="G59" s="11"/>
      <c r="H59" s="15"/>
      <c r="I59" s="11"/>
      <c r="J59" s="15"/>
      <c r="K59" s="11"/>
      <c r="L59" s="37"/>
      <c r="M59" s="8"/>
      <c r="N59" s="36"/>
      <c r="O59" s="11"/>
      <c r="P59" s="15"/>
      <c r="Q59" s="11"/>
      <c r="R59" s="15"/>
      <c r="S59" s="11"/>
      <c r="T59" s="37"/>
      <c r="U59" s="11"/>
      <c r="V59" s="36"/>
      <c r="W59" s="11"/>
      <c r="X59" s="15"/>
      <c r="Y59" s="11"/>
      <c r="Z59" s="15"/>
      <c r="AA59" s="11"/>
      <c r="AB59" s="37"/>
      <c r="AC59" s="11"/>
      <c r="AD59" s="36"/>
      <c r="AE59" s="11"/>
      <c r="AF59" s="15"/>
      <c r="AG59" s="11"/>
      <c r="AH59" s="15"/>
      <c r="AI59" s="11"/>
      <c r="AJ59" s="45"/>
      <c r="AL59" s="36"/>
      <c r="AM59" s="11"/>
      <c r="AN59" s="15"/>
      <c r="AO59" s="11"/>
      <c r="AP59" s="182"/>
      <c r="AQ59" s="11"/>
      <c r="AR59" s="45"/>
      <c r="AT59" s="224"/>
      <c r="AU59" s="11"/>
      <c r="AV59" s="256"/>
    </row>
    <row r="60" spans="1:48" s="12" customFormat="1" ht="6" customHeight="1">
      <c r="A60" s="1"/>
      <c r="B60" s="7"/>
      <c r="C60" s="78"/>
      <c r="D60" s="7"/>
      <c r="E60" s="1"/>
      <c r="F60" s="47"/>
      <c r="G60" s="4"/>
      <c r="H60" s="48"/>
      <c r="I60" s="4"/>
      <c r="J60" s="48"/>
      <c r="K60" s="4"/>
      <c r="L60" s="49"/>
      <c r="M60" s="1"/>
      <c r="N60" s="47"/>
      <c r="O60" s="4"/>
      <c r="P60" s="48"/>
      <c r="Q60" s="4"/>
      <c r="R60" s="48"/>
      <c r="S60" s="4"/>
      <c r="T60" s="49"/>
      <c r="U60" s="3"/>
      <c r="V60" s="47"/>
      <c r="W60" s="4"/>
      <c r="X60" s="48"/>
      <c r="Y60" s="4"/>
      <c r="Z60" s="48"/>
      <c r="AA60" s="4"/>
      <c r="AB60" s="49"/>
      <c r="AC60" s="3"/>
      <c r="AD60" s="47"/>
      <c r="AE60" s="4"/>
      <c r="AF60" s="48"/>
      <c r="AG60" s="4"/>
      <c r="AH60" s="48"/>
      <c r="AI60" s="4"/>
      <c r="AJ60" s="34"/>
      <c r="AL60" s="47"/>
      <c r="AM60" s="4"/>
      <c r="AN60" s="48"/>
      <c r="AO60" s="4"/>
      <c r="AP60" s="190"/>
      <c r="AQ60" s="4"/>
      <c r="AR60" s="34"/>
      <c r="AT60" s="227"/>
      <c r="AU60" s="4"/>
      <c r="AV60" s="251"/>
    </row>
    <row r="61" spans="1:48" s="12" customFormat="1" ht="13.5" customHeight="1">
      <c r="A61" s="1"/>
      <c r="B61" s="24" t="s">
        <v>112</v>
      </c>
      <c r="C61" s="27"/>
      <c r="D61" s="24"/>
      <c r="E61" s="1"/>
      <c r="F61" s="91">
        <v>0</v>
      </c>
      <c r="G61" s="4"/>
      <c r="H61" s="92">
        <v>0</v>
      </c>
      <c r="I61" s="4"/>
      <c r="J61" s="92">
        <v>0</v>
      </c>
      <c r="K61" s="4"/>
      <c r="L61" s="93">
        <v>0</v>
      </c>
      <c r="M61" s="1"/>
      <c r="N61" s="91">
        <v>0</v>
      </c>
      <c r="O61" s="4"/>
      <c r="P61" s="92">
        <v>0</v>
      </c>
      <c r="Q61" s="4"/>
      <c r="R61" s="92">
        <v>0</v>
      </c>
      <c r="S61" s="4"/>
      <c r="T61" s="93">
        <v>0</v>
      </c>
      <c r="U61" s="3"/>
      <c r="V61" s="91">
        <v>0</v>
      </c>
      <c r="W61" s="4"/>
      <c r="X61" s="92">
        <v>0</v>
      </c>
      <c r="Y61" s="4"/>
      <c r="Z61" s="92">
        <v>0</v>
      </c>
      <c r="AA61" s="4"/>
      <c r="AB61" s="93">
        <v>0.04</v>
      </c>
      <c r="AC61" s="3"/>
      <c r="AD61" s="91">
        <v>0</v>
      </c>
      <c r="AE61" s="4"/>
      <c r="AF61" s="92">
        <v>0.38</v>
      </c>
      <c r="AG61" s="4"/>
      <c r="AH61" s="92">
        <v>0</v>
      </c>
      <c r="AI61" s="4"/>
      <c r="AJ61" s="93">
        <v>0.05</v>
      </c>
      <c r="AL61" s="91">
        <v>0</v>
      </c>
      <c r="AM61" s="4"/>
      <c r="AN61" s="92">
        <v>0.37</v>
      </c>
      <c r="AO61" s="4"/>
      <c r="AP61" s="191" t="s">
        <v>124</v>
      </c>
      <c r="AQ61" s="4"/>
      <c r="AR61" s="93">
        <v>0.08</v>
      </c>
      <c r="AT61" s="158">
        <v>0.28000000000000003</v>
      </c>
      <c r="AU61" s="4"/>
      <c r="AV61" s="157">
        <f>(355.9-124.6)/AV64</f>
        <v>0.51884253028263794</v>
      </c>
    </row>
    <row r="62" spans="1:48" s="12" customFormat="1" ht="13.5" customHeight="1">
      <c r="A62" s="2"/>
      <c r="B62" s="163" t="s">
        <v>110</v>
      </c>
      <c r="C62" s="164">
        <v>-6</v>
      </c>
      <c r="D62" s="67"/>
      <c r="E62" s="160"/>
      <c r="F62" s="158">
        <v>9.6000000000000002E-2</v>
      </c>
      <c r="G62" s="160"/>
      <c r="H62" s="159">
        <v>8.5999999999999993E-2</v>
      </c>
      <c r="I62" s="160"/>
      <c r="J62" s="159">
        <v>6.8000000000000005E-2</v>
      </c>
      <c r="K62" s="160"/>
      <c r="L62" s="157">
        <v>5.3999999999999999E-2</v>
      </c>
      <c r="M62" s="160"/>
      <c r="N62" s="158">
        <v>9.1999999999999998E-2</v>
      </c>
      <c r="O62" s="160"/>
      <c r="P62" s="159">
        <v>4.7E-2</v>
      </c>
      <c r="Q62" s="160"/>
      <c r="R62" s="159">
        <v>4.8000000000000001E-2</v>
      </c>
      <c r="S62" s="160"/>
      <c r="T62" s="157">
        <v>7.5999999999999998E-2</v>
      </c>
      <c r="U62" s="160"/>
      <c r="V62" s="158">
        <v>0.09</v>
      </c>
      <c r="W62" s="160"/>
      <c r="X62" s="159">
        <v>9.4E-2</v>
      </c>
      <c r="Y62" s="160"/>
      <c r="Z62" s="159">
        <v>6.4000000000000001E-2</v>
      </c>
      <c r="AA62" s="160"/>
      <c r="AB62" s="157">
        <v>7.9000000000000001E-2</v>
      </c>
      <c r="AC62" s="160"/>
      <c r="AD62" s="158">
        <v>0.1</v>
      </c>
      <c r="AE62" s="160"/>
      <c r="AF62" s="159">
        <v>7.9000000000000001E-2</v>
      </c>
      <c r="AG62" s="160"/>
      <c r="AH62" s="159">
        <v>6.5000000000000002E-2</v>
      </c>
      <c r="AI62" s="160"/>
      <c r="AJ62" s="157">
        <v>6.9000000000000006E-2</v>
      </c>
      <c r="AL62" s="158">
        <v>0.12</v>
      </c>
      <c r="AM62" s="160"/>
      <c r="AN62" s="159">
        <v>0.12</v>
      </c>
      <c r="AO62" s="160"/>
      <c r="AP62" s="192">
        <v>0.1</v>
      </c>
      <c r="AQ62" s="160"/>
      <c r="AR62" s="157">
        <v>0.1</v>
      </c>
      <c r="AT62" s="158">
        <v>0.11</v>
      </c>
      <c r="AU62" s="160"/>
      <c r="AV62" s="157">
        <v>0.15</v>
      </c>
    </row>
    <row r="63" spans="1:48" s="12" customFormat="1" ht="6" customHeight="1">
      <c r="A63" s="2"/>
      <c r="B63" s="67"/>
      <c r="C63" s="79"/>
      <c r="D63" s="67"/>
      <c r="E63" s="2"/>
      <c r="F63" s="91"/>
      <c r="G63" s="4"/>
      <c r="H63" s="92"/>
      <c r="I63" s="4"/>
      <c r="J63" s="92"/>
      <c r="K63" s="4"/>
      <c r="L63" s="93"/>
      <c r="M63" s="4"/>
      <c r="N63" s="91"/>
      <c r="O63" s="4"/>
      <c r="P63" s="92"/>
      <c r="Q63" s="4"/>
      <c r="R63" s="92"/>
      <c r="S63" s="4"/>
      <c r="T63" s="93"/>
      <c r="U63" s="4"/>
      <c r="V63" s="91"/>
      <c r="W63" s="4"/>
      <c r="X63" s="92"/>
      <c r="Y63" s="4"/>
      <c r="Z63" s="92"/>
      <c r="AA63" s="4"/>
      <c r="AB63" s="93"/>
      <c r="AC63" s="4"/>
      <c r="AD63" s="91"/>
      <c r="AE63" s="4"/>
      <c r="AF63" s="92"/>
      <c r="AG63" s="4"/>
      <c r="AH63" s="92"/>
      <c r="AI63" s="4"/>
      <c r="AJ63" s="93"/>
      <c r="AL63" s="91"/>
      <c r="AM63" s="4"/>
      <c r="AN63" s="92"/>
      <c r="AO63" s="4"/>
      <c r="AP63" s="191"/>
      <c r="AQ63" s="4"/>
      <c r="AR63" s="93"/>
      <c r="AT63" s="158"/>
      <c r="AU63" s="4"/>
      <c r="AV63" s="157"/>
    </row>
    <row r="64" spans="1:48" s="12" customFormat="1" ht="13.5" customHeight="1">
      <c r="A64" s="2"/>
      <c r="B64" s="67" t="s">
        <v>88</v>
      </c>
      <c r="C64" s="79"/>
      <c r="D64" s="67"/>
      <c r="E64" s="71"/>
      <c r="F64" s="94">
        <v>435.4</v>
      </c>
      <c r="G64" s="71"/>
      <c r="H64" s="95">
        <v>436.4</v>
      </c>
      <c r="I64" s="71"/>
      <c r="J64" s="95">
        <v>438.8</v>
      </c>
      <c r="K64" s="71"/>
      <c r="L64" s="96">
        <v>438.9</v>
      </c>
      <c r="M64" s="71"/>
      <c r="N64" s="94">
        <v>438.6</v>
      </c>
      <c r="O64" s="71"/>
      <c r="P64" s="95">
        <v>437.5</v>
      </c>
      <c r="Q64" s="71"/>
      <c r="R64" s="95">
        <v>438</v>
      </c>
      <c r="S64" s="71"/>
      <c r="T64" s="96">
        <v>437.7</v>
      </c>
      <c r="U64" s="71"/>
      <c r="V64" s="94">
        <v>438.7</v>
      </c>
      <c r="W64" s="71"/>
      <c r="X64" s="95">
        <v>440</v>
      </c>
      <c r="Y64" s="71"/>
      <c r="Z64" s="95">
        <v>435</v>
      </c>
      <c r="AA64" s="71"/>
      <c r="AB64" s="96">
        <v>437.5</v>
      </c>
      <c r="AC64" s="71"/>
      <c r="AD64" s="94">
        <v>438.5</v>
      </c>
      <c r="AE64" s="71"/>
      <c r="AF64" s="95">
        <v>439.7</v>
      </c>
      <c r="AG64" s="71"/>
      <c r="AH64" s="95">
        <v>440.3</v>
      </c>
      <c r="AI64" s="71"/>
      <c r="AJ64" s="96">
        <v>442.6</v>
      </c>
      <c r="AL64" s="94">
        <v>443.1</v>
      </c>
      <c r="AM64" s="71"/>
      <c r="AN64" s="95">
        <v>443.5</v>
      </c>
      <c r="AO64" s="71"/>
      <c r="AP64" s="193">
        <v>445.2</v>
      </c>
      <c r="AQ64" s="71"/>
      <c r="AR64" s="96">
        <v>445.8</v>
      </c>
      <c r="AT64" s="234">
        <v>446</v>
      </c>
      <c r="AU64" s="71"/>
      <c r="AV64" s="252">
        <v>445.8</v>
      </c>
    </row>
    <row r="65" spans="1:48" s="12" customFormat="1" ht="6" customHeight="1">
      <c r="A65" s="8"/>
      <c r="B65" s="62"/>
      <c r="C65" s="62"/>
      <c r="D65" s="62"/>
      <c r="E65" s="8"/>
      <c r="F65" s="97"/>
      <c r="G65" s="11"/>
      <c r="H65" s="98"/>
      <c r="I65" s="11"/>
      <c r="J65" s="98"/>
      <c r="K65" s="11"/>
      <c r="L65" s="99"/>
      <c r="M65" s="11"/>
      <c r="N65" s="97"/>
      <c r="O65" s="11"/>
      <c r="P65" s="98"/>
      <c r="Q65" s="11"/>
      <c r="R65" s="98"/>
      <c r="S65" s="11"/>
      <c r="T65" s="99"/>
      <c r="U65" s="11"/>
      <c r="V65" s="97"/>
      <c r="W65" s="11"/>
      <c r="X65" s="98"/>
      <c r="Y65" s="11"/>
      <c r="Z65" s="98"/>
      <c r="AA65" s="11"/>
      <c r="AB65" s="99"/>
      <c r="AC65" s="11"/>
      <c r="AD65" s="97"/>
      <c r="AE65" s="11"/>
      <c r="AF65" s="98"/>
      <c r="AG65" s="11"/>
      <c r="AH65" s="98"/>
      <c r="AI65" s="11"/>
      <c r="AJ65" s="99"/>
      <c r="AL65" s="97"/>
      <c r="AM65" s="11"/>
      <c r="AN65" s="98"/>
      <c r="AO65" s="11"/>
      <c r="AP65" s="194"/>
      <c r="AQ65" s="11"/>
      <c r="AR65" s="99"/>
      <c r="AT65" s="235"/>
      <c r="AU65" s="11"/>
      <c r="AV65" s="259"/>
    </row>
    <row r="66" spans="1:48" ht="6" customHeight="1">
      <c r="B66" s="13"/>
      <c r="C66" s="13"/>
      <c r="D66" s="13"/>
      <c r="F66" s="14"/>
      <c r="G66" s="3"/>
      <c r="H66" s="14"/>
      <c r="I66" s="3"/>
      <c r="J66" s="14"/>
      <c r="K66" s="3"/>
      <c r="L66" s="14"/>
      <c r="N66" s="14"/>
      <c r="O66" s="3"/>
      <c r="P66" s="14"/>
      <c r="Q66" s="3"/>
      <c r="R66" s="14"/>
      <c r="S66" s="3"/>
      <c r="T66" s="14"/>
      <c r="U66" s="3"/>
      <c r="W66" s="3"/>
      <c r="X66" s="14"/>
      <c r="Y66" s="3"/>
      <c r="Z66" s="14"/>
      <c r="AA66" s="3"/>
      <c r="AB66" s="14"/>
      <c r="AC66" s="3"/>
      <c r="AD66" s="14"/>
      <c r="AE66" s="3"/>
      <c r="AF66" s="14"/>
      <c r="AG66" s="3"/>
      <c r="AH66" s="14"/>
      <c r="AI66" s="3"/>
      <c r="AL66" s="14"/>
      <c r="AM66" s="3"/>
      <c r="AN66" s="14"/>
      <c r="AO66" s="3"/>
      <c r="AP66" s="14"/>
      <c r="AQ66" s="3"/>
      <c r="AU66" s="3"/>
    </row>
    <row r="67" spans="1:48">
      <c r="F67" s="14"/>
      <c r="G67" s="3"/>
      <c r="H67" s="14"/>
      <c r="I67" s="3"/>
      <c r="J67" s="14"/>
      <c r="K67" s="3"/>
      <c r="L67" s="14"/>
      <c r="N67" s="14"/>
      <c r="O67" s="3"/>
      <c r="P67" s="14"/>
      <c r="Q67" s="3"/>
      <c r="R67" s="14"/>
      <c r="S67" s="3"/>
      <c r="T67" s="14"/>
      <c r="U67" s="3"/>
      <c r="W67" s="3"/>
      <c r="X67" s="14"/>
      <c r="Y67" s="3"/>
      <c r="Z67" s="14"/>
      <c r="AA67" s="3"/>
      <c r="AB67" s="14"/>
      <c r="AC67" s="3"/>
      <c r="AD67" s="14"/>
      <c r="AE67" s="3"/>
      <c r="AF67" s="14"/>
      <c r="AG67" s="3"/>
      <c r="AH67" s="14"/>
      <c r="AI67" s="3"/>
      <c r="AL67" s="14"/>
      <c r="AM67" s="3"/>
      <c r="AN67" s="14"/>
      <c r="AO67" s="3"/>
      <c r="AP67" s="14"/>
      <c r="AQ67" s="3"/>
      <c r="AU67" s="3"/>
    </row>
    <row r="69" spans="1:48">
      <c r="AT69" s="237"/>
    </row>
  </sheetData>
  <mergeCells count="6">
    <mergeCell ref="AT2:AV2"/>
    <mergeCell ref="AL2:AR2"/>
    <mergeCell ref="F2:L2"/>
    <mergeCell ref="N2:T2"/>
    <mergeCell ref="V2:AB2"/>
    <mergeCell ref="AD2:AJ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ignoredErrors>
    <ignoredError sqref="E42:R42 T31:T39 AB31:AB38 AB50:AB55 V26 V23 X23 X26 V34 U39:AF39 Z26 Z23 AB23 R58:U58 Z55 Z50 X50 P50 N50 H50 J50 L50 AB26 Z38 AD50 AF50 AF26 AF23 AF55 AC58:AG58 AH50 AH25:AH26 E58:P58 J57 P6 T51:T56 X6:X7 AJ17 AJ51 AJ27 AJ34 AJ58 F43:L44 N43:T44 V43:AB44 AD43:AJ44 E39:R39 F41:L41 N41:T41 V41:AB41 AD41:AJ41 AJ38:AJ39 AB56 AB58 AJ31 AJ36 Y58:AA58 V55:X55 W58 V58 X58 AR31:AR40 AR51:AR58 AR42:AR44 AT43:AT44 AV17:AV41 AV42:AV61 AV63:AV6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7"/>
  <sheetViews>
    <sheetView showGridLines="0" zoomScaleNormal="100" workbookViewId="0">
      <pane ySplit="2" topLeftCell="A3" activePane="bottomLeft" state="frozen"/>
      <selection activeCell="C4" sqref="C4"/>
      <selection pane="bottomLeft" activeCell="G41" sqref="G41"/>
    </sheetView>
  </sheetViews>
  <sheetFormatPr defaultRowHeight="14.25"/>
  <cols>
    <col min="1" max="1" width="1.5" style="3" customWidth="1"/>
    <col min="2" max="2" width="52.625" style="3" customWidth="1"/>
    <col min="3" max="3" width="12.25" style="3" customWidth="1"/>
    <col min="4" max="4" width="1.75" style="3" customWidth="1"/>
    <col min="5" max="5" width="11.375" style="3" bestFit="1" customWidth="1"/>
    <col min="6" max="6" width="1.75" style="3" customWidth="1"/>
    <col min="7" max="7" width="11.375" style="3" bestFit="1" customWidth="1"/>
    <col min="8" max="8" width="1.75" style="3" customWidth="1"/>
    <col min="9" max="9" width="11.375" style="3" bestFit="1" customWidth="1"/>
    <col min="10" max="10" width="1.75" style="3" customWidth="1"/>
    <col min="11" max="11" width="11.375" style="3" bestFit="1" customWidth="1"/>
    <col min="12" max="12" width="1.75" style="3" customWidth="1"/>
    <col min="13" max="13" width="10" style="3" customWidth="1"/>
    <col min="14" max="14" width="1.75" style="4" customWidth="1"/>
    <col min="15" max="15" width="9" style="4"/>
    <col min="16" max="16" width="1.75" style="4" customWidth="1"/>
    <col min="17" max="20" width="9" style="4"/>
    <col min="21" max="16384" width="9" style="3"/>
  </cols>
  <sheetData>
    <row r="1" spans="1:17" ht="5.25" customHeight="1"/>
    <row r="2" spans="1:17" s="106" customFormat="1" ht="15">
      <c r="B2" s="162" t="s">
        <v>113</v>
      </c>
      <c r="C2" s="107" t="s">
        <v>91</v>
      </c>
      <c r="E2" s="107" t="s">
        <v>5</v>
      </c>
      <c r="G2" s="107" t="s">
        <v>6</v>
      </c>
      <c r="I2" s="107" t="s">
        <v>10</v>
      </c>
      <c r="K2" s="107" t="s">
        <v>22</v>
      </c>
      <c r="M2" s="107" t="s">
        <v>115</v>
      </c>
      <c r="O2" s="107"/>
      <c r="Q2" s="107"/>
    </row>
    <row r="3" spans="1:17" ht="6" customHeight="1"/>
    <row r="4" spans="1:17" ht="13.5" customHeight="1">
      <c r="A4" s="14" t="s">
        <v>83</v>
      </c>
      <c r="C4" s="80"/>
    </row>
    <row r="5" spans="1:17" ht="13.5" customHeight="1">
      <c r="B5" s="3" t="s">
        <v>9</v>
      </c>
      <c r="C5" s="80"/>
    </row>
    <row r="6" spans="1:17" ht="13.5" customHeight="1">
      <c r="B6" s="58" t="s">
        <v>18</v>
      </c>
      <c r="C6" s="80"/>
      <c r="D6" s="58"/>
      <c r="E6" s="132">
        <v>1303.7</v>
      </c>
      <c r="F6" s="102"/>
      <c r="G6" s="132">
        <v>1248</v>
      </c>
      <c r="H6" s="102"/>
      <c r="I6" s="132">
        <v>1331.8</v>
      </c>
      <c r="J6" s="102"/>
      <c r="K6" s="132">
        <v>1488.5</v>
      </c>
      <c r="L6" s="102"/>
      <c r="M6" s="132">
        <v>1696.9</v>
      </c>
      <c r="N6" s="160"/>
      <c r="O6" s="111"/>
      <c r="P6" s="160"/>
      <c r="Q6" s="111"/>
    </row>
    <row r="7" spans="1:17" ht="13.5" customHeight="1">
      <c r="B7" s="58" t="s">
        <v>2</v>
      </c>
      <c r="C7" s="80"/>
      <c r="D7" s="58"/>
      <c r="E7" s="132">
        <v>389.6</v>
      </c>
      <c r="F7" s="102"/>
      <c r="G7" s="132">
        <v>407.8</v>
      </c>
      <c r="H7" s="102"/>
      <c r="I7" s="132">
        <v>392.3</v>
      </c>
      <c r="J7" s="102"/>
      <c r="K7" s="132">
        <v>393.7</v>
      </c>
      <c r="L7" s="102"/>
      <c r="M7" s="132">
        <v>417.2</v>
      </c>
      <c r="N7" s="160"/>
      <c r="O7" s="111"/>
      <c r="P7" s="160"/>
      <c r="Q7" s="111"/>
    </row>
    <row r="8" spans="1:17" ht="6" customHeight="1">
      <c r="C8" s="80"/>
      <c r="E8" s="132"/>
      <c r="F8" s="102"/>
      <c r="G8" s="132"/>
      <c r="H8" s="102"/>
      <c r="I8" s="132"/>
      <c r="J8" s="102"/>
      <c r="K8" s="132"/>
      <c r="L8" s="102"/>
      <c r="M8" s="132"/>
      <c r="N8" s="160"/>
      <c r="O8" s="111"/>
      <c r="P8" s="160"/>
      <c r="Q8" s="111"/>
    </row>
    <row r="9" spans="1:17" ht="13.5" customHeight="1">
      <c r="B9" s="3" t="s">
        <v>84</v>
      </c>
      <c r="C9" s="112">
        <v>-1</v>
      </c>
      <c r="E9" s="132"/>
      <c r="F9" s="102"/>
      <c r="G9" s="132"/>
      <c r="H9" s="102"/>
      <c r="I9" s="132"/>
      <c r="J9" s="102"/>
      <c r="K9" s="132"/>
      <c r="L9" s="102"/>
      <c r="M9" s="132"/>
      <c r="N9" s="160"/>
      <c r="O9" s="111"/>
      <c r="P9" s="160"/>
      <c r="Q9" s="111"/>
    </row>
    <row r="10" spans="1:17" ht="13.5" customHeight="1">
      <c r="B10" s="58" t="s">
        <v>18</v>
      </c>
      <c r="C10" s="80"/>
      <c r="D10" s="58"/>
      <c r="E10" s="133">
        <v>632</v>
      </c>
      <c r="F10" s="134"/>
      <c r="G10" s="133">
        <v>648</v>
      </c>
      <c r="H10" s="134"/>
      <c r="I10" s="133">
        <v>642</v>
      </c>
      <c r="J10" s="134"/>
      <c r="K10" s="133">
        <v>626</v>
      </c>
      <c r="L10" s="134"/>
      <c r="M10" s="133">
        <v>652</v>
      </c>
      <c r="N10" s="134"/>
      <c r="O10" s="133"/>
      <c r="P10" s="134"/>
      <c r="Q10" s="133"/>
    </row>
    <row r="11" spans="1:17" ht="13.5" customHeight="1">
      <c r="B11" s="58" t="s">
        <v>2</v>
      </c>
      <c r="C11" s="80"/>
      <c r="D11" s="58"/>
      <c r="E11" s="35">
        <v>886</v>
      </c>
      <c r="F11" s="59"/>
      <c r="G11" s="35">
        <v>906</v>
      </c>
      <c r="H11" s="59"/>
      <c r="I11" s="35">
        <v>906</v>
      </c>
      <c r="J11" s="59"/>
      <c r="K11" s="35">
        <v>901</v>
      </c>
      <c r="L11" s="59"/>
      <c r="M11" s="35">
        <v>930</v>
      </c>
      <c r="N11" s="59"/>
      <c r="O11" s="35"/>
      <c r="P11" s="59"/>
      <c r="Q11" s="35"/>
    </row>
    <row r="12" spans="1:17" ht="6" customHeight="1">
      <c r="B12" s="58"/>
      <c r="C12" s="80"/>
      <c r="D12" s="58"/>
      <c r="E12" s="135"/>
      <c r="F12" s="136"/>
      <c r="G12" s="135"/>
      <c r="H12" s="136"/>
      <c r="I12" s="135"/>
      <c r="J12" s="136"/>
      <c r="K12" s="135"/>
      <c r="L12" s="136"/>
      <c r="M12" s="135"/>
      <c r="N12" s="136"/>
      <c r="O12" s="135"/>
      <c r="P12" s="136"/>
      <c r="Q12" s="135"/>
    </row>
    <row r="13" spans="1:17" ht="13.5" customHeight="1">
      <c r="B13" s="66" t="s">
        <v>138</v>
      </c>
      <c r="C13" s="80"/>
      <c r="D13" s="66"/>
      <c r="E13" s="135"/>
      <c r="F13" s="136"/>
      <c r="G13" s="135"/>
      <c r="H13" s="136"/>
      <c r="I13" s="135"/>
      <c r="J13" s="136"/>
      <c r="K13" s="135"/>
      <c r="L13" s="136"/>
      <c r="M13" s="135"/>
      <c r="N13" s="136"/>
      <c r="O13" s="135"/>
      <c r="P13" s="136"/>
      <c r="Q13" s="135"/>
    </row>
    <row r="14" spans="1:17" ht="13.5" customHeight="1">
      <c r="B14" s="58" t="s">
        <v>18</v>
      </c>
      <c r="C14" s="80"/>
      <c r="D14" s="58"/>
      <c r="E14" s="137">
        <v>51.9</v>
      </c>
      <c r="F14" s="109"/>
      <c r="G14" s="137">
        <v>52.9</v>
      </c>
      <c r="H14" s="136"/>
      <c r="I14" s="137">
        <v>54.5</v>
      </c>
      <c r="J14" s="136"/>
      <c r="K14" s="137">
        <v>51.4</v>
      </c>
      <c r="L14" s="136"/>
      <c r="M14" s="210">
        <v>52.5</v>
      </c>
      <c r="N14" s="136"/>
      <c r="O14" s="137"/>
      <c r="P14" s="136"/>
      <c r="Q14" s="137"/>
    </row>
    <row r="15" spans="1:17" ht="13.5" customHeight="1">
      <c r="B15" s="58" t="s">
        <v>2</v>
      </c>
      <c r="C15" s="80"/>
      <c r="D15" s="58"/>
      <c r="E15" s="109">
        <v>9.8000000000000007</v>
      </c>
      <c r="F15" s="109"/>
      <c r="G15" s="109">
        <v>10</v>
      </c>
      <c r="H15" s="109"/>
      <c r="I15" s="109">
        <v>10.7</v>
      </c>
      <c r="J15" s="136"/>
      <c r="K15" s="109">
        <v>9.8000000000000007</v>
      </c>
      <c r="L15" s="136"/>
      <c r="M15" s="72">
        <v>8.9</v>
      </c>
      <c r="N15" s="136"/>
      <c r="O15" s="109"/>
      <c r="P15" s="136"/>
      <c r="Q15" s="109"/>
    </row>
    <row r="16" spans="1:17" ht="6" customHeight="1">
      <c r="B16" s="58"/>
      <c r="C16" s="80"/>
      <c r="D16" s="58"/>
      <c r="E16" s="109"/>
      <c r="F16" s="109"/>
      <c r="G16" s="109"/>
      <c r="H16" s="109"/>
      <c r="I16" s="109"/>
      <c r="J16" s="136"/>
      <c r="K16" s="135"/>
      <c r="L16" s="136"/>
      <c r="M16" s="135"/>
      <c r="N16" s="136"/>
      <c r="O16" s="135"/>
      <c r="P16" s="136"/>
      <c r="Q16" s="135"/>
    </row>
    <row r="17" spans="1:17" ht="13.5" customHeight="1">
      <c r="B17" s="66" t="s">
        <v>51</v>
      </c>
      <c r="C17" s="80"/>
      <c r="D17" s="66"/>
      <c r="E17" s="109"/>
      <c r="F17" s="109"/>
      <c r="G17" s="109"/>
      <c r="H17" s="109"/>
      <c r="I17" s="109"/>
      <c r="J17" s="136"/>
      <c r="K17" s="137"/>
      <c r="L17" s="136"/>
      <c r="M17" s="137"/>
      <c r="N17" s="136"/>
      <c r="O17" s="137"/>
      <c r="P17" s="136"/>
      <c r="Q17" s="137"/>
    </row>
    <row r="18" spans="1:17" ht="13.5" customHeight="1">
      <c r="B18" s="58" t="s">
        <v>18</v>
      </c>
      <c r="C18" s="112">
        <v>-2</v>
      </c>
      <c r="D18" s="58"/>
      <c r="E18" s="137">
        <v>208.5</v>
      </c>
      <c r="F18" s="109"/>
      <c r="G18" s="137">
        <v>160.30000000000001</v>
      </c>
      <c r="H18" s="136"/>
      <c r="I18" s="137">
        <v>162.69999999999999</v>
      </c>
      <c r="J18" s="136"/>
      <c r="K18" s="137">
        <v>162.5</v>
      </c>
      <c r="L18" s="136"/>
      <c r="M18" s="137">
        <v>237</v>
      </c>
      <c r="N18" s="136"/>
      <c r="O18" s="137"/>
      <c r="P18" s="136"/>
      <c r="Q18" s="137"/>
    </row>
    <row r="19" spans="1:17" ht="13.5" customHeight="1">
      <c r="B19" s="58" t="s">
        <v>2</v>
      </c>
      <c r="C19" s="112">
        <v>-3</v>
      </c>
      <c r="D19" s="58"/>
      <c r="E19" s="109">
        <v>58.7</v>
      </c>
      <c r="F19" s="109"/>
      <c r="G19" s="109">
        <v>79.400000000000006</v>
      </c>
      <c r="H19" s="109"/>
      <c r="I19" s="109">
        <v>85.7</v>
      </c>
      <c r="J19" s="136"/>
      <c r="K19" s="109">
        <v>74.900000000000006</v>
      </c>
      <c r="L19" s="136"/>
      <c r="M19" s="109">
        <v>82.9</v>
      </c>
      <c r="N19" s="136"/>
      <c r="O19" s="109"/>
      <c r="P19" s="136"/>
      <c r="Q19" s="109"/>
    </row>
    <row r="20" spans="1:17" ht="6" customHeight="1">
      <c r="B20" s="58"/>
      <c r="C20" s="80"/>
      <c r="D20" s="58"/>
      <c r="E20" s="109"/>
      <c r="F20" s="109"/>
      <c r="G20" s="109"/>
      <c r="H20" s="109"/>
      <c r="I20" s="109"/>
      <c r="J20" s="136"/>
      <c r="K20" s="135"/>
      <c r="L20" s="136"/>
      <c r="M20" s="135"/>
      <c r="N20" s="136"/>
      <c r="O20" s="135"/>
      <c r="P20" s="136"/>
      <c r="Q20" s="135"/>
    </row>
    <row r="21" spans="1:17" ht="13.5" customHeight="1">
      <c r="B21" s="66" t="s">
        <v>103</v>
      </c>
      <c r="C21" s="80"/>
      <c r="D21" s="66"/>
      <c r="E21" s="109"/>
      <c r="F21" s="109"/>
      <c r="G21" s="109"/>
      <c r="H21" s="109"/>
      <c r="I21" s="109"/>
      <c r="J21" s="136"/>
      <c r="K21" s="135"/>
      <c r="L21" s="136"/>
      <c r="M21" s="135"/>
      <c r="N21" s="136"/>
      <c r="O21" s="135"/>
      <c r="P21" s="136"/>
      <c r="Q21" s="135"/>
    </row>
    <row r="22" spans="1:17" ht="13.5" customHeight="1">
      <c r="B22" s="58" t="s">
        <v>18</v>
      </c>
      <c r="C22" s="112">
        <v>-2</v>
      </c>
      <c r="D22" s="58"/>
      <c r="E22" s="138">
        <v>0.252</v>
      </c>
      <c r="F22" s="138"/>
      <c r="G22" s="138">
        <v>0.19700000000000001</v>
      </c>
      <c r="H22" s="138"/>
      <c r="I22" s="138">
        <v>0.189</v>
      </c>
      <c r="J22" s="136"/>
      <c r="K22" s="138">
        <v>0.17100000000000001</v>
      </c>
      <c r="L22" s="136"/>
      <c r="M22" s="138">
        <f>M18/1127.6</f>
        <v>0.21018091521816248</v>
      </c>
      <c r="N22" s="136"/>
      <c r="O22" s="138"/>
      <c r="P22" s="136"/>
      <c r="Q22" s="138"/>
    </row>
    <row r="23" spans="1:17" ht="13.5" customHeight="1">
      <c r="B23" s="58" t="s">
        <v>2</v>
      </c>
      <c r="C23" s="112">
        <v>-3</v>
      </c>
      <c r="D23" s="58"/>
      <c r="E23" s="138">
        <v>0.19800000000000001</v>
      </c>
      <c r="F23" s="138"/>
      <c r="G23" s="138">
        <v>0.22500000000000001</v>
      </c>
      <c r="H23" s="138"/>
      <c r="I23" s="138">
        <v>0.22800000000000001</v>
      </c>
      <c r="J23" s="136"/>
      <c r="K23" s="138">
        <v>0.20300000000000001</v>
      </c>
      <c r="L23" s="136"/>
      <c r="M23" s="138">
        <f>M19/366.2</f>
        <v>0.22637902785363193</v>
      </c>
      <c r="N23" s="136"/>
      <c r="O23" s="138"/>
      <c r="P23" s="136"/>
      <c r="Q23" s="138"/>
    </row>
    <row r="24" spans="1:17" ht="6" customHeight="1">
      <c r="A24" s="11"/>
      <c r="B24" s="63"/>
      <c r="C24" s="81"/>
      <c r="D24" s="63"/>
      <c r="E24" s="64"/>
      <c r="F24" s="65"/>
      <c r="G24" s="64"/>
      <c r="H24" s="65"/>
      <c r="I24" s="64"/>
      <c r="J24" s="65"/>
      <c r="K24" s="64"/>
      <c r="L24" s="65"/>
      <c r="M24" s="64"/>
      <c r="N24" s="59"/>
      <c r="O24" s="35"/>
      <c r="P24" s="59"/>
      <c r="Q24" s="35"/>
    </row>
    <row r="25" spans="1:17" ht="6" customHeight="1">
      <c r="B25" s="58"/>
      <c r="C25" s="80"/>
      <c r="D25" s="58"/>
      <c r="E25" s="35"/>
      <c r="F25" s="59"/>
      <c r="G25" s="35"/>
      <c r="H25" s="59"/>
      <c r="I25" s="35"/>
      <c r="J25" s="59"/>
      <c r="K25" s="35"/>
      <c r="L25" s="59"/>
      <c r="M25" s="35"/>
      <c r="N25" s="59"/>
      <c r="O25" s="35"/>
      <c r="P25" s="59"/>
      <c r="Q25" s="35"/>
    </row>
    <row r="26" spans="1:17" ht="13.5" customHeight="1">
      <c r="A26" s="14" t="s">
        <v>60</v>
      </c>
      <c r="B26" s="58"/>
      <c r="C26" s="80"/>
      <c r="D26" s="58"/>
      <c r="E26" s="35"/>
      <c r="F26" s="59"/>
      <c r="G26" s="35"/>
      <c r="H26" s="59"/>
      <c r="I26" s="35"/>
      <c r="J26" s="59"/>
      <c r="K26" s="35"/>
      <c r="L26" s="59"/>
      <c r="M26" s="35"/>
      <c r="N26" s="59"/>
      <c r="O26" s="35"/>
      <c r="P26" s="59"/>
      <c r="Q26" s="35"/>
    </row>
    <row r="27" spans="1:17" ht="13.5" customHeight="1">
      <c r="B27" s="66" t="s">
        <v>127</v>
      </c>
      <c r="C27" s="80"/>
      <c r="D27" s="66"/>
      <c r="E27" s="137">
        <v>50.4</v>
      </c>
      <c r="F27" s="136"/>
      <c r="G27" s="137">
        <v>135.6</v>
      </c>
      <c r="H27" s="136"/>
      <c r="I27" s="137">
        <v>463.3</v>
      </c>
      <c r="J27" s="136"/>
      <c r="K27" s="137">
        <v>373.7</v>
      </c>
      <c r="L27" s="136"/>
      <c r="M27" s="137">
        <v>653.20000000000005</v>
      </c>
      <c r="N27" s="136"/>
      <c r="O27" s="137"/>
      <c r="P27" s="136"/>
      <c r="Q27" s="137"/>
    </row>
    <row r="28" spans="1:17" ht="13.5" customHeight="1">
      <c r="B28" s="66" t="s">
        <v>61</v>
      </c>
      <c r="C28" s="80"/>
      <c r="D28" s="66"/>
      <c r="E28" s="139">
        <v>2178.8000000000002</v>
      </c>
      <c r="F28" s="139"/>
      <c r="G28" s="139">
        <v>1960.6</v>
      </c>
      <c r="H28" s="139"/>
      <c r="I28" s="139">
        <v>2310</v>
      </c>
      <c r="J28" s="139"/>
      <c r="K28" s="139">
        <v>2113.1999999999998</v>
      </c>
      <c r="L28" s="139"/>
      <c r="M28" s="139">
        <v>2106.5</v>
      </c>
      <c r="N28" s="139"/>
      <c r="O28" s="139"/>
      <c r="P28" s="139"/>
      <c r="Q28" s="139"/>
    </row>
    <row r="29" spans="1:17" ht="13.5" customHeight="1">
      <c r="B29" s="66" t="s">
        <v>62</v>
      </c>
      <c r="C29" s="80"/>
      <c r="D29" s="66"/>
      <c r="E29" s="139">
        <v>154</v>
      </c>
      <c r="F29" s="139"/>
      <c r="G29" s="139">
        <v>59</v>
      </c>
      <c r="H29" s="139"/>
      <c r="I29" s="139">
        <v>30.9</v>
      </c>
      <c r="J29" s="139"/>
      <c r="K29" s="139">
        <v>0</v>
      </c>
      <c r="L29" s="139"/>
      <c r="M29" s="139">
        <v>47</v>
      </c>
      <c r="N29" s="139"/>
      <c r="O29" s="139"/>
      <c r="P29" s="139"/>
      <c r="Q29" s="139"/>
    </row>
    <row r="30" spans="1:17" ht="13.5" customHeight="1">
      <c r="B30" s="66" t="s">
        <v>63</v>
      </c>
      <c r="C30" s="80"/>
      <c r="D30" s="66"/>
      <c r="E30" s="139">
        <v>221.1</v>
      </c>
      <c r="F30" s="139"/>
      <c r="G30" s="139">
        <v>222.5</v>
      </c>
      <c r="H30" s="139"/>
      <c r="I30" s="139">
        <v>224</v>
      </c>
      <c r="J30" s="139"/>
      <c r="K30" s="139">
        <v>227.3</v>
      </c>
      <c r="L30" s="139"/>
      <c r="M30" s="139">
        <v>230.6</v>
      </c>
      <c r="N30" s="139"/>
      <c r="O30" s="139"/>
      <c r="P30" s="139"/>
      <c r="Q30" s="139"/>
    </row>
    <row r="31" spans="1:17" ht="13.5" customHeight="1">
      <c r="B31" s="66" t="s">
        <v>64</v>
      </c>
      <c r="C31" s="80"/>
      <c r="D31" s="66"/>
      <c r="E31" s="139">
        <v>-117.9</v>
      </c>
      <c r="F31" s="139"/>
      <c r="G31" s="139">
        <v>-454.5</v>
      </c>
      <c r="H31" s="139"/>
      <c r="I31" s="139">
        <v>126.4</v>
      </c>
      <c r="J31" s="139"/>
      <c r="K31" s="139">
        <v>18.199999999999953</v>
      </c>
      <c r="L31" s="139"/>
      <c r="M31" s="139">
        <v>-199</v>
      </c>
      <c r="N31" s="139"/>
      <c r="O31" s="139"/>
      <c r="P31" s="139"/>
      <c r="Q31" s="139"/>
    </row>
    <row r="32" spans="1:17" ht="6" customHeight="1">
      <c r="A32" s="11"/>
      <c r="B32" s="11"/>
      <c r="C32" s="81"/>
      <c r="D32" s="11"/>
      <c r="E32" s="140"/>
      <c r="F32" s="141"/>
      <c r="G32" s="140"/>
      <c r="H32" s="141"/>
      <c r="I32" s="140"/>
      <c r="J32" s="141"/>
      <c r="K32" s="140"/>
      <c r="L32" s="141"/>
      <c r="M32" s="140"/>
      <c r="N32" s="160"/>
      <c r="O32" s="111"/>
      <c r="P32" s="160"/>
      <c r="Q32" s="111"/>
    </row>
    <row r="33" spans="1:17" ht="6" customHeight="1">
      <c r="C33" s="80"/>
      <c r="E33" s="102"/>
      <c r="F33" s="102"/>
      <c r="G33" s="102"/>
      <c r="H33" s="102"/>
      <c r="I33" s="102"/>
      <c r="J33" s="102"/>
      <c r="K33" s="102"/>
      <c r="L33" s="102"/>
      <c r="M33" s="102"/>
      <c r="N33" s="160"/>
      <c r="O33" s="160"/>
      <c r="P33" s="160"/>
      <c r="Q33" s="160"/>
    </row>
    <row r="34" spans="1:17" ht="13.5" customHeight="1">
      <c r="A34" s="14" t="s">
        <v>59</v>
      </c>
      <c r="C34" s="80"/>
      <c r="E34" s="102"/>
      <c r="F34" s="102"/>
      <c r="G34" s="102"/>
      <c r="H34" s="102"/>
      <c r="I34" s="102"/>
      <c r="J34" s="102"/>
      <c r="K34" s="102"/>
      <c r="L34" s="102"/>
      <c r="M34" s="102"/>
      <c r="N34" s="160"/>
      <c r="O34" s="160"/>
      <c r="P34" s="160"/>
      <c r="Q34" s="160"/>
    </row>
    <row r="35" spans="1:17" ht="13.5" customHeight="1">
      <c r="B35" s="3" t="s">
        <v>39</v>
      </c>
      <c r="C35" s="80"/>
      <c r="E35" s="142">
        <v>183.1</v>
      </c>
      <c r="F35" s="102"/>
      <c r="G35" s="142">
        <v>147.19999999999999</v>
      </c>
      <c r="H35" s="102"/>
      <c r="I35" s="142">
        <v>387.2</v>
      </c>
      <c r="J35" s="102"/>
      <c r="K35" s="142">
        <v>109.3</v>
      </c>
      <c r="L35" s="102"/>
      <c r="M35" s="142">
        <v>322.8</v>
      </c>
      <c r="N35" s="160"/>
      <c r="O35" s="198"/>
      <c r="P35" s="160"/>
      <c r="Q35" s="198"/>
    </row>
    <row r="36" spans="1:17" ht="13.5" customHeight="1">
      <c r="B36" s="3" t="s">
        <v>40</v>
      </c>
      <c r="C36" s="80"/>
      <c r="E36" s="132">
        <v>-50.5</v>
      </c>
      <c r="F36" s="102"/>
      <c r="G36" s="132">
        <v>-49.6</v>
      </c>
      <c r="H36" s="102"/>
      <c r="I36" s="132">
        <v>-49.9</v>
      </c>
      <c r="J36" s="102"/>
      <c r="K36" s="132">
        <v>-59.7</v>
      </c>
      <c r="L36" s="102"/>
      <c r="M36" s="132">
        <v>-118.8</v>
      </c>
      <c r="N36" s="160"/>
      <c r="O36" s="111"/>
      <c r="P36" s="160"/>
      <c r="Q36" s="111"/>
    </row>
    <row r="37" spans="1:17" ht="13.5" customHeight="1">
      <c r="B37" s="3" t="s">
        <v>19</v>
      </c>
      <c r="C37" s="80"/>
      <c r="E37" s="132">
        <v>-159</v>
      </c>
      <c r="F37" s="132"/>
      <c r="G37" s="132">
        <v>-89.7</v>
      </c>
      <c r="H37" s="132"/>
      <c r="I37" s="132">
        <v>-84.4</v>
      </c>
      <c r="J37" s="132"/>
      <c r="K37" s="132">
        <v>-158.69999999999999</v>
      </c>
      <c r="L37" s="132"/>
      <c r="M37" s="132">
        <v>-186.3</v>
      </c>
      <c r="N37" s="111"/>
      <c r="O37" s="111"/>
      <c r="P37" s="111"/>
      <c r="Q37" s="111"/>
    </row>
    <row r="38" spans="1:17" ht="6" customHeight="1">
      <c r="A38" s="11"/>
      <c r="B38" s="11"/>
      <c r="C38" s="81"/>
      <c r="D38" s="11"/>
      <c r="E38" s="11"/>
      <c r="F38" s="11"/>
      <c r="G38" s="11"/>
      <c r="H38" s="11"/>
      <c r="I38" s="11"/>
      <c r="J38" s="11"/>
      <c r="K38" s="11"/>
      <c r="L38" s="11"/>
      <c r="M38" s="11"/>
    </row>
    <row r="39" spans="1:17" ht="6" customHeight="1">
      <c r="C39" s="80"/>
    </row>
    <row r="40" spans="1:17" ht="13.5" customHeight="1">
      <c r="A40" s="14" t="s">
        <v>65</v>
      </c>
      <c r="C40" s="80"/>
    </row>
    <row r="41" spans="1:17" ht="13.5" customHeight="1">
      <c r="A41" s="14"/>
      <c r="B41" s="3" t="s">
        <v>114</v>
      </c>
      <c r="C41" s="112">
        <v>-6</v>
      </c>
      <c r="E41" s="92">
        <v>0.30499999999999999</v>
      </c>
      <c r="F41" s="73"/>
      <c r="G41" s="92">
        <v>0.26700000000000002</v>
      </c>
      <c r="I41" s="92">
        <v>0.32900000000000001</v>
      </c>
      <c r="K41" s="92">
        <v>0.31956423059464367</v>
      </c>
      <c r="M41" s="92">
        <v>0.44</v>
      </c>
      <c r="O41" s="92"/>
      <c r="Q41" s="92"/>
    </row>
    <row r="42" spans="1:17" ht="13.5" customHeight="1">
      <c r="A42" s="14"/>
      <c r="B42" s="3" t="s">
        <v>103</v>
      </c>
      <c r="C42" s="112">
        <v>-5</v>
      </c>
      <c r="E42" s="119">
        <v>0.186</v>
      </c>
      <c r="F42" s="119"/>
      <c r="G42" s="119">
        <v>0.158</v>
      </c>
      <c r="H42" s="119"/>
      <c r="I42" s="119">
        <v>0.157</v>
      </c>
      <c r="J42" s="102"/>
      <c r="K42" s="119">
        <v>0.13698630136986301</v>
      </c>
      <c r="L42" s="102"/>
      <c r="M42" s="119">
        <v>0.16900000000000001</v>
      </c>
      <c r="N42" s="160"/>
      <c r="O42" s="138"/>
      <c r="P42" s="160"/>
      <c r="Q42" s="138"/>
    </row>
    <row r="43" spans="1:17" ht="13.5" customHeight="1">
      <c r="B43" s="3" t="s">
        <v>105</v>
      </c>
      <c r="C43" s="108" t="s">
        <v>119</v>
      </c>
      <c r="E43" s="119">
        <v>0.17399999999999999</v>
      </c>
      <c r="F43" s="119"/>
      <c r="G43" s="119">
        <v>0.19700000000000001</v>
      </c>
      <c r="H43" s="119"/>
      <c r="I43" s="119">
        <v>0.21</v>
      </c>
      <c r="J43" s="119"/>
      <c r="K43" s="119">
        <v>0.20362245471931598</v>
      </c>
      <c r="L43" s="119"/>
      <c r="M43" s="119">
        <v>0.28000000000000003</v>
      </c>
      <c r="N43" s="138"/>
      <c r="O43" s="138"/>
      <c r="P43" s="138"/>
      <c r="Q43" s="138"/>
    </row>
    <row r="44" spans="1:17" ht="13.5" customHeight="1">
      <c r="B44" s="3" t="s">
        <v>104</v>
      </c>
      <c r="C44" s="108" t="s">
        <v>120</v>
      </c>
      <c r="E44" s="119">
        <v>0.13300000000000001</v>
      </c>
      <c r="F44" s="119"/>
      <c r="G44" s="119">
        <v>0.1</v>
      </c>
      <c r="H44" s="119"/>
      <c r="I44" s="119">
        <v>0.112</v>
      </c>
      <c r="J44" s="119"/>
      <c r="K44" s="119">
        <v>0.10436200570729719</v>
      </c>
      <c r="L44" s="119"/>
      <c r="M44" s="146">
        <v>0.16600000000000001</v>
      </c>
      <c r="N44" s="138"/>
      <c r="O44" s="138"/>
      <c r="P44" s="138"/>
      <c r="Q44" s="138"/>
    </row>
    <row r="45" spans="1:17" ht="13.5" customHeight="1">
      <c r="B45" s="3" t="s">
        <v>106</v>
      </c>
      <c r="C45" s="108">
        <v>-6</v>
      </c>
      <c r="E45" s="144">
        <v>0.109</v>
      </c>
      <c r="F45" s="145"/>
      <c r="G45" s="144">
        <v>3.2000000000000001E-2</v>
      </c>
      <c r="H45" s="145"/>
      <c r="I45" s="146">
        <v>-0.24399999999999999</v>
      </c>
      <c r="J45" s="145"/>
      <c r="K45" s="146">
        <v>-0.12926829268292683</v>
      </c>
      <c r="L45" s="145"/>
      <c r="M45" s="146">
        <v>-0.19400000000000001</v>
      </c>
      <c r="N45" s="144"/>
      <c r="O45" s="146"/>
      <c r="P45" s="144"/>
      <c r="Q45" s="146"/>
    </row>
    <row r="46" spans="1:17" ht="13.5" customHeight="1" collapsed="1">
      <c r="B46" s="3" t="s">
        <v>107</v>
      </c>
      <c r="C46" s="108">
        <v>-5</v>
      </c>
      <c r="E46" s="120" t="s">
        <v>12</v>
      </c>
      <c r="F46" s="147"/>
      <c r="G46" s="120" t="s">
        <v>13</v>
      </c>
      <c r="H46" s="147"/>
      <c r="I46" s="120" t="s">
        <v>17</v>
      </c>
      <c r="J46" s="147"/>
      <c r="K46" s="120" t="s">
        <v>100</v>
      </c>
      <c r="L46" s="147"/>
      <c r="M46" s="120" t="s">
        <v>126</v>
      </c>
      <c r="N46" s="199"/>
      <c r="O46" s="200"/>
      <c r="P46" s="199"/>
      <c r="Q46" s="200"/>
    </row>
    <row r="47" spans="1:17" ht="13.5" customHeight="1" collapsed="1">
      <c r="B47" s="3" t="s">
        <v>108</v>
      </c>
      <c r="C47" s="108">
        <v>-5</v>
      </c>
      <c r="E47" s="120" t="s">
        <v>14</v>
      </c>
      <c r="F47" s="147"/>
      <c r="G47" s="120" t="s">
        <v>15</v>
      </c>
      <c r="H47" s="147"/>
      <c r="I47" s="120" t="s">
        <v>101</v>
      </c>
      <c r="J47" s="147"/>
      <c r="K47" s="120" t="s">
        <v>102</v>
      </c>
      <c r="L47" s="147"/>
      <c r="M47" s="120" t="s">
        <v>102</v>
      </c>
      <c r="N47" s="199"/>
      <c r="O47" s="200"/>
      <c r="P47" s="199"/>
      <c r="Q47" s="200"/>
    </row>
    <row r="48" spans="1:17" ht="13.5" customHeight="1">
      <c r="B48" s="60" t="s">
        <v>109</v>
      </c>
      <c r="C48" s="108">
        <v>-7</v>
      </c>
      <c r="D48" s="60"/>
      <c r="E48" s="120" t="s">
        <v>11</v>
      </c>
      <c r="F48" s="147"/>
      <c r="G48" s="120" t="s">
        <v>16</v>
      </c>
      <c r="H48" s="147"/>
      <c r="I48" s="120" t="s">
        <v>102</v>
      </c>
      <c r="J48" s="147"/>
      <c r="K48" s="120" t="s">
        <v>102</v>
      </c>
      <c r="L48" s="147"/>
      <c r="M48" s="120" t="s">
        <v>102</v>
      </c>
      <c r="N48" s="199"/>
      <c r="O48" s="200"/>
      <c r="P48" s="199"/>
      <c r="Q48" s="200"/>
    </row>
    <row r="49" spans="1:17" ht="6" customHeight="1">
      <c r="A49" s="11"/>
      <c r="B49" s="68"/>
      <c r="C49" s="83"/>
      <c r="D49" s="68"/>
      <c r="E49" s="69"/>
      <c r="F49" s="69"/>
      <c r="G49" s="69"/>
      <c r="H49" s="69"/>
      <c r="I49" s="69"/>
      <c r="J49" s="69"/>
      <c r="K49" s="69"/>
      <c r="L49" s="69"/>
      <c r="M49" s="69"/>
      <c r="N49" s="201"/>
      <c r="O49" s="201"/>
      <c r="P49" s="201"/>
      <c r="Q49" s="201"/>
    </row>
    <row r="50" spans="1:17" ht="6" customHeight="1">
      <c r="B50" s="60"/>
      <c r="C50" s="82"/>
      <c r="D50" s="60"/>
      <c r="E50" s="61"/>
      <c r="F50" s="61"/>
      <c r="G50" s="61"/>
      <c r="H50" s="61"/>
      <c r="I50" s="61"/>
      <c r="J50" s="61"/>
      <c r="K50" s="61"/>
      <c r="L50" s="61"/>
      <c r="M50" s="61"/>
      <c r="N50" s="201"/>
      <c r="O50" s="201"/>
      <c r="P50" s="201"/>
      <c r="Q50" s="201"/>
    </row>
    <row r="51" spans="1:17" ht="13.5" customHeight="1">
      <c r="A51" s="14" t="s">
        <v>81</v>
      </c>
      <c r="B51" s="60"/>
      <c r="C51" s="82"/>
      <c r="D51" s="60"/>
      <c r="E51" s="61"/>
      <c r="F51" s="61"/>
      <c r="G51" s="61"/>
      <c r="H51" s="61"/>
      <c r="I51" s="61"/>
      <c r="J51" s="61"/>
      <c r="K51" s="61"/>
      <c r="L51" s="61"/>
      <c r="M51" s="61"/>
      <c r="N51" s="201"/>
      <c r="O51" s="201"/>
      <c r="P51" s="201"/>
      <c r="Q51" s="201"/>
    </row>
    <row r="52" spans="1:17" ht="13.5" customHeight="1">
      <c r="A52" s="14"/>
      <c r="B52" s="60" t="s">
        <v>87</v>
      </c>
      <c r="C52" s="82"/>
      <c r="D52" s="60"/>
      <c r="E52" s="148">
        <v>-134.80000000000001</v>
      </c>
      <c r="F52" s="148"/>
      <c r="G52" s="148">
        <v>-40.4</v>
      </c>
      <c r="H52" s="148"/>
      <c r="I52" s="148">
        <v>265.39999999999998</v>
      </c>
      <c r="J52" s="148"/>
      <c r="K52" s="148">
        <v>153.69999999999999</v>
      </c>
      <c r="L52" s="148"/>
      <c r="M52" s="148">
        <v>167.5</v>
      </c>
      <c r="N52" s="202"/>
      <c r="O52" s="202"/>
      <c r="P52" s="202"/>
      <c r="Q52" s="202"/>
    </row>
    <row r="53" spans="1:17" ht="13.5" customHeight="1">
      <c r="B53" s="60" t="s">
        <v>138</v>
      </c>
      <c r="C53" s="82"/>
      <c r="D53" s="60"/>
      <c r="E53" s="129">
        <v>61.7</v>
      </c>
      <c r="F53" s="129"/>
      <c r="G53" s="129">
        <v>62.9</v>
      </c>
      <c r="H53" s="129"/>
      <c r="I53" s="129">
        <v>65.2</v>
      </c>
      <c r="J53" s="148"/>
      <c r="K53" s="129">
        <v>61.2</v>
      </c>
      <c r="L53" s="148"/>
      <c r="M53" s="129">
        <v>61.4</v>
      </c>
      <c r="N53" s="202"/>
      <c r="O53" s="203"/>
      <c r="P53" s="202"/>
      <c r="Q53" s="203"/>
    </row>
    <row r="54" spans="1:17" ht="13.5" customHeight="1">
      <c r="B54" s="60" t="s">
        <v>82</v>
      </c>
      <c r="C54" s="82"/>
      <c r="D54" s="60"/>
      <c r="E54" s="129">
        <v>50.5</v>
      </c>
      <c r="F54" s="129"/>
      <c r="G54" s="129">
        <v>50.3</v>
      </c>
      <c r="H54" s="129"/>
      <c r="I54" s="129">
        <v>35.799999999999997</v>
      </c>
      <c r="J54" s="148"/>
      <c r="K54" s="129">
        <v>61.1</v>
      </c>
      <c r="L54" s="148"/>
      <c r="M54" s="129">
        <v>115.4</v>
      </c>
      <c r="N54" s="202"/>
      <c r="O54" s="203"/>
      <c r="P54" s="202"/>
      <c r="Q54" s="203"/>
    </row>
    <row r="55" spans="1:17" ht="13.5" customHeight="1">
      <c r="B55" s="60" t="s">
        <v>38</v>
      </c>
      <c r="C55" s="82"/>
      <c r="D55" s="60"/>
      <c r="E55" s="129">
        <v>0</v>
      </c>
      <c r="F55" s="129"/>
      <c r="G55" s="129">
        <v>0</v>
      </c>
      <c r="H55" s="129"/>
      <c r="I55" s="129">
        <v>14.3</v>
      </c>
      <c r="J55" s="148"/>
      <c r="K55" s="129">
        <v>16.899999999999999</v>
      </c>
      <c r="L55" s="148"/>
      <c r="M55" s="129">
        <v>0</v>
      </c>
      <c r="N55" s="202"/>
      <c r="O55" s="203"/>
      <c r="P55" s="202"/>
      <c r="Q55" s="203"/>
    </row>
    <row r="56" spans="1:17" ht="13.5" customHeight="1">
      <c r="B56" s="60" t="s">
        <v>47</v>
      </c>
      <c r="C56" s="82"/>
      <c r="D56" s="60"/>
      <c r="E56" s="129">
        <v>42.9</v>
      </c>
      <c r="F56" s="129"/>
      <c r="G56" s="129">
        <v>26.9</v>
      </c>
      <c r="H56" s="129"/>
      <c r="I56" s="129">
        <v>33.9</v>
      </c>
      <c r="J56" s="148"/>
      <c r="K56" s="129">
        <v>33</v>
      </c>
      <c r="L56" s="148"/>
      <c r="M56" s="129">
        <v>42.7</v>
      </c>
      <c r="N56" s="202"/>
      <c r="O56" s="203"/>
      <c r="P56" s="202"/>
      <c r="Q56" s="203"/>
    </row>
    <row r="57" spans="1:17" ht="13.5" customHeight="1">
      <c r="B57" s="60" t="s">
        <v>85</v>
      </c>
      <c r="C57" s="82"/>
      <c r="D57" s="60"/>
      <c r="E57" s="129">
        <v>0</v>
      </c>
      <c r="F57" s="129"/>
      <c r="G57" s="129">
        <v>0</v>
      </c>
      <c r="H57" s="129"/>
      <c r="I57" s="129">
        <v>19</v>
      </c>
      <c r="J57" s="148"/>
      <c r="K57" s="129">
        <v>0</v>
      </c>
      <c r="L57" s="148"/>
      <c r="M57" s="129">
        <v>22.1</v>
      </c>
      <c r="N57" s="202"/>
      <c r="O57" s="203"/>
      <c r="P57" s="202"/>
      <c r="Q57" s="203"/>
    </row>
    <row r="58" spans="1:17" ht="13.5" customHeight="1">
      <c r="B58" s="60" t="s">
        <v>86</v>
      </c>
      <c r="C58" s="82"/>
      <c r="D58" s="60"/>
      <c r="E58" s="129">
        <v>0</v>
      </c>
      <c r="F58" s="129"/>
      <c r="G58" s="129">
        <v>0</v>
      </c>
      <c r="H58" s="129"/>
      <c r="I58" s="129">
        <v>17.399999999999999</v>
      </c>
      <c r="J58" s="148"/>
      <c r="K58" s="129">
        <v>188.5</v>
      </c>
      <c r="L58" s="148"/>
      <c r="M58" s="129">
        <v>199.1</v>
      </c>
      <c r="N58" s="202"/>
      <c r="O58" s="203"/>
      <c r="P58" s="202"/>
      <c r="Q58" s="203"/>
    </row>
    <row r="59" spans="1:17" ht="13.5" customHeight="1">
      <c r="B59" s="60" t="s">
        <v>112</v>
      </c>
      <c r="C59" s="82"/>
      <c r="D59" s="60"/>
      <c r="E59" s="149">
        <v>0</v>
      </c>
      <c r="F59" s="149"/>
      <c r="G59" s="149">
        <v>0</v>
      </c>
      <c r="H59" s="149"/>
      <c r="I59" s="149">
        <v>0.04</v>
      </c>
      <c r="J59" s="150"/>
      <c r="K59" s="149">
        <v>0.43</v>
      </c>
      <c r="L59" s="150"/>
      <c r="M59" s="149">
        <v>0.45</v>
      </c>
      <c r="N59" s="204"/>
      <c r="O59" s="205"/>
      <c r="P59" s="204"/>
      <c r="Q59" s="205"/>
    </row>
    <row r="60" spans="1:17" ht="6" customHeight="1">
      <c r="A60" s="11"/>
      <c r="B60" s="11"/>
      <c r="C60" s="81"/>
      <c r="D60" s="11"/>
      <c r="E60" s="151"/>
      <c r="F60" s="151"/>
      <c r="G60" s="151"/>
      <c r="H60" s="151"/>
      <c r="I60" s="151"/>
      <c r="J60" s="151"/>
      <c r="K60" s="151"/>
      <c r="L60" s="151"/>
      <c r="M60" s="151"/>
      <c r="N60" s="199"/>
      <c r="O60" s="199"/>
      <c r="P60" s="199"/>
      <c r="Q60" s="199"/>
    </row>
    <row r="61" spans="1:17" ht="6" customHeight="1">
      <c r="C61" s="80"/>
      <c r="E61" s="132"/>
      <c r="F61" s="102"/>
      <c r="G61" s="132"/>
      <c r="H61" s="102"/>
      <c r="I61" s="111"/>
      <c r="J61" s="102"/>
      <c r="K61" s="132"/>
      <c r="L61" s="102"/>
      <c r="M61" s="132"/>
      <c r="N61" s="160"/>
      <c r="O61" s="111"/>
      <c r="P61" s="160"/>
      <c r="Q61" s="111"/>
    </row>
    <row r="62" spans="1:17" ht="13.5" customHeight="1">
      <c r="A62" s="14" t="s">
        <v>75</v>
      </c>
      <c r="C62" s="80"/>
      <c r="E62" s="102"/>
      <c r="F62" s="102"/>
      <c r="G62" s="102"/>
      <c r="H62" s="102"/>
      <c r="I62" s="102"/>
      <c r="J62" s="102"/>
      <c r="K62" s="102"/>
      <c r="L62" s="102"/>
      <c r="M62" s="102"/>
      <c r="N62" s="160"/>
      <c r="O62" s="160"/>
      <c r="P62" s="160"/>
      <c r="Q62" s="160"/>
    </row>
    <row r="63" spans="1:17" ht="13.5" customHeight="1">
      <c r="B63" s="3" t="s">
        <v>139</v>
      </c>
      <c r="C63" s="80"/>
      <c r="E63" s="148">
        <v>224.2</v>
      </c>
      <c r="F63" s="148"/>
      <c r="G63" s="148">
        <v>85.8</v>
      </c>
      <c r="H63" s="148"/>
      <c r="I63" s="148">
        <v>15.8</v>
      </c>
      <c r="J63" s="102"/>
      <c r="K63" s="148">
        <v>117.1</v>
      </c>
      <c r="L63" s="102"/>
      <c r="M63" s="148">
        <v>195.8</v>
      </c>
      <c r="N63" s="160"/>
      <c r="O63" s="202"/>
      <c r="P63" s="160"/>
      <c r="Q63" s="202"/>
    </row>
    <row r="64" spans="1:17" ht="13.5" customHeight="1">
      <c r="B64" s="3" t="s">
        <v>48</v>
      </c>
      <c r="C64" s="80"/>
      <c r="E64" s="131">
        <v>2.1</v>
      </c>
      <c r="F64" s="102"/>
      <c r="G64" s="131">
        <v>2.2000000000000002</v>
      </c>
      <c r="H64" s="102"/>
      <c r="I64" s="131">
        <v>2.8</v>
      </c>
      <c r="J64" s="102"/>
      <c r="K64" s="131">
        <v>1.7</v>
      </c>
      <c r="L64" s="102"/>
      <c r="M64" s="131">
        <v>2.1</v>
      </c>
      <c r="N64" s="160"/>
      <c r="O64" s="206"/>
      <c r="P64" s="160"/>
      <c r="Q64" s="206"/>
    </row>
    <row r="65" spans="2:17" ht="13.5" customHeight="1">
      <c r="B65" s="102" t="s">
        <v>66</v>
      </c>
      <c r="C65" s="130"/>
      <c r="D65" s="102"/>
      <c r="E65" s="131">
        <v>-3.3</v>
      </c>
      <c r="F65" s="102"/>
      <c r="G65" s="131">
        <v>-4.3</v>
      </c>
      <c r="H65" s="102"/>
      <c r="I65" s="131">
        <v>-3.3</v>
      </c>
      <c r="J65" s="102"/>
      <c r="K65" s="131">
        <v>-7</v>
      </c>
      <c r="L65" s="102"/>
      <c r="M65" s="131">
        <v>-2.9</v>
      </c>
      <c r="N65" s="160"/>
      <c r="O65" s="206"/>
      <c r="P65" s="160"/>
      <c r="Q65" s="206"/>
    </row>
    <row r="66" spans="2:17" ht="13.5" customHeight="1">
      <c r="B66" s="3" t="s">
        <v>97</v>
      </c>
      <c r="C66" s="80"/>
      <c r="E66" s="131">
        <v>1.1000000000000001</v>
      </c>
      <c r="F66" s="102"/>
      <c r="G66" s="131">
        <v>6.9</v>
      </c>
      <c r="H66" s="102"/>
      <c r="I66" s="131">
        <v>-2.7</v>
      </c>
      <c r="J66" s="102"/>
      <c r="K66" s="131">
        <v>-32.9</v>
      </c>
      <c r="L66" s="102"/>
      <c r="M66" s="131">
        <v>-88.7</v>
      </c>
      <c r="N66" s="160"/>
      <c r="O66" s="206"/>
      <c r="P66" s="160"/>
      <c r="Q66" s="206"/>
    </row>
    <row r="67" spans="2:17">
      <c r="C67" s="80"/>
      <c r="E67" s="102"/>
      <c r="F67" s="102"/>
      <c r="G67" s="102"/>
      <c r="H67" s="102"/>
      <c r="I67" s="102"/>
      <c r="J67" s="102"/>
      <c r="K67" s="102"/>
      <c r="L67" s="102"/>
      <c r="M67" s="102"/>
      <c r="N67" s="160"/>
      <c r="O67" s="160"/>
      <c r="P67" s="160"/>
      <c r="Q67" s="160"/>
    </row>
    <row r="68" spans="2:17" ht="13.5" customHeight="1">
      <c r="B68" s="3" t="s">
        <v>67</v>
      </c>
      <c r="C68" s="80"/>
      <c r="E68" s="152">
        <v>44.5</v>
      </c>
      <c r="F68" s="152"/>
      <c r="G68" s="152">
        <v>56.1</v>
      </c>
      <c r="H68" s="152"/>
      <c r="I68" s="152">
        <v>59</v>
      </c>
      <c r="J68" s="153"/>
      <c r="K68" s="143">
        <v>126.4</v>
      </c>
      <c r="L68" s="153"/>
      <c r="M68" s="143">
        <v>60.2</v>
      </c>
      <c r="N68" s="207"/>
      <c r="O68" s="109"/>
      <c r="P68" s="207"/>
      <c r="Q68" s="109"/>
    </row>
    <row r="69" spans="2:17" ht="13.5" customHeight="1">
      <c r="B69" s="3" t="s">
        <v>68</v>
      </c>
      <c r="C69" s="112"/>
      <c r="E69" s="152">
        <v>13.3</v>
      </c>
      <c r="F69" s="152"/>
      <c r="G69" s="152">
        <v>5.8</v>
      </c>
      <c r="H69" s="152"/>
      <c r="I69" s="152">
        <v>6</v>
      </c>
      <c r="J69" s="153"/>
      <c r="K69" s="143">
        <v>7.1</v>
      </c>
      <c r="L69" s="153"/>
      <c r="M69" s="143">
        <v>0.1</v>
      </c>
      <c r="N69" s="207"/>
      <c r="O69" s="109"/>
      <c r="P69" s="207"/>
      <c r="Q69" s="109"/>
    </row>
    <row r="70" spans="2:17" ht="13.5" customHeight="1">
      <c r="B70" s="3" t="s">
        <v>69</v>
      </c>
      <c r="C70" s="112">
        <v>-8</v>
      </c>
      <c r="E70" s="152">
        <v>201.8</v>
      </c>
      <c r="F70" s="152"/>
      <c r="G70" s="152">
        <v>202.3</v>
      </c>
      <c r="H70" s="152"/>
      <c r="I70" s="152">
        <v>228.5</v>
      </c>
      <c r="J70" s="153"/>
      <c r="K70" s="143">
        <v>231.6</v>
      </c>
      <c r="L70" s="153"/>
      <c r="M70" s="143">
        <f>28+198.1</f>
        <v>226.1</v>
      </c>
      <c r="N70" s="207"/>
      <c r="O70" s="109"/>
      <c r="P70" s="207"/>
      <c r="Q70" s="109"/>
    </row>
    <row r="71" spans="2:17" ht="13.5" customHeight="1">
      <c r="B71" s="3" t="s">
        <v>71</v>
      </c>
      <c r="C71" s="112">
        <v>-8</v>
      </c>
      <c r="E71" s="152">
        <v>98.9</v>
      </c>
      <c r="F71" s="152"/>
      <c r="G71" s="152">
        <v>90.7</v>
      </c>
      <c r="H71" s="152"/>
      <c r="I71" s="152">
        <v>83.9</v>
      </c>
      <c r="J71" s="153"/>
      <c r="K71" s="143">
        <v>61.6</v>
      </c>
      <c r="L71" s="153"/>
      <c r="M71" s="143">
        <f>4.3+47.6</f>
        <v>51.9</v>
      </c>
      <c r="N71" s="207"/>
      <c r="O71" s="109"/>
      <c r="P71" s="207"/>
      <c r="Q71" s="109"/>
    </row>
    <row r="72" spans="2:17" ht="13.5" customHeight="1">
      <c r="B72" s="3" t="s">
        <v>72</v>
      </c>
      <c r="C72" s="112">
        <v>-8</v>
      </c>
      <c r="E72" s="152">
        <v>-1619.2</v>
      </c>
      <c r="F72" s="152"/>
      <c r="G72" s="152">
        <v>-1698.1</v>
      </c>
      <c r="H72" s="152"/>
      <c r="I72" s="152">
        <v>-1662.6</v>
      </c>
      <c r="J72" s="153"/>
      <c r="K72" s="143">
        <v>-1693.7</v>
      </c>
      <c r="L72" s="153"/>
      <c r="M72" s="143">
        <f>-(134.5+1571.7)</f>
        <v>-1706.2</v>
      </c>
      <c r="N72" s="207"/>
      <c r="O72" s="109"/>
      <c r="P72" s="207"/>
      <c r="Q72" s="109"/>
    </row>
    <row r="73" spans="2:17" ht="13.5" customHeight="1">
      <c r="B73" s="3" t="s">
        <v>93</v>
      </c>
      <c r="C73" s="112">
        <v>-8</v>
      </c>
      <c r="E73" s="152">
        <v>-98.9</v>
      </c>
      <c r="F73" s="152"/>
      <c r="G73" s="152">
        <v>-90.7</v>
      </c>
      <c r="H73" s="152"/>
      <c r="I73" s="152">
        <v>-83.9</v>
      </c>
      <c r="J73" s="153"/>
      <c r="K73" s="143">
        <v>-61.6</v>
      </c>
      <c r="L73" s="153"/>
      <c r="M73" s="143">
        <f>-M71</f>
        <v>-51.9</v>
      </c>
      <c r="N73" s="207"/>
      <c r="O73" s="109"/>
      <c r="P73" s="207"/>
      <c r="Q73" s="109"/>
    </row>
    <row r="74" spans="2:17" ht="13.5" customHeight="1">
      <c r="B74" s="3" t="s">
        <v>73</v>
      </c>
      <c r="C74" s="112"/>
      <c r="E74" s="152">
        <v>0</v>
      </c>
      <c r="F74" s="152"/>
      <c r="G74" s="152">
        <v>0</v>
      </c>
      <c r="H74" s="152"/>
      <c r="I74" s="152">
        <v>-30.9</v>
      </c>
      <c r="J74" s="153"/>
      <c r="K74" s="153">
        <v>0</v>
      </c>
      <c r="L74" s="153"/>
      <c r="M74" s="143">
        <v>-47</v>
      </c>
      <c r="N74" s="207"/>
      <c r="O74" s="207"/>
      <c r="P74" s="207"/>
      <c r="Q74" s="207"/>
    </row>
    <row r="75" spans="2:17" ht="13.5" customHeight="1">
      <c r="B75" s="3" t="s">
        <v>98</v>
      </c>
      <c r="C75" s="112"/>
      <c r="E75" s="154">
        <v>-1.7</v>
      </c>
      <c r="F75" s="152"/>
      <c r="G75" s="154">
        <v>-1.3</v>
      </c>
      <c r="H75" s="152"/>
      <c r="I75" s="154">
        <v>-2.2999999999999998</v>
      </c>
      <c r="J75" s="153"/>
      <c r="K75" s="155">
        <v>-1.6</v>
      </c>
      <c r="L75" s="153"/>
      <c r="M75" s="155">
        <v>-0.8</v>
      </c>
      <c r="N75" s="207"/>
      <c r="O75" s="109"/>
      <c r="P75" s="207"/>
      <c r="Q75" s="109"/>
    </row>
    <row r="76" spans="2:17" ht="13.5" customHeight="1">
      <c r="B76" s="58" t="s">
        <v>74</v>
      </c>
      <c r="C76" s="112"/>
      <c r="D76" s="58"/>
      <c r="E76" s="152">
        <f>SUM(E68:E75)</f>
        <v>-1361.3000000000002</v>
      </c>
      <c r="F76" s="152"/>
      <c r="G76" s="152">
        <f>SUM(G68:G75)</f>
        <v>-1435.1999999999998</v>
      </c>
      <c r="H76" s="152"/>
      <c r="I76" s="152">
        <f>SUM(I68:I75)</f>
        <v>-1402.3</v>
      </c>
      <c r="J76" s="153"/>
      <c r="K76" s="143">
        <f>SUM(K68:K75)</f>
        <v>-1330.1999999999998</v>
      </c>
      <c r="L76" s="153"/>
      <c r="M76" s="143">
        <v>-1467.6</v>
      </c>
      <c r="N76" s="207"/>
      <c r="O76" s="109"/>
      <c r="P76" s="207"/>
      <c r="Q76" s="109"/>
    </row>
    <row r="77" spans="2:17" ht="6" customHeight="1">
      <c r="C77" s="112"/>
      <c r="E77" s="152"/>
      <c r="F77" s="152"/>
      <c r="G77" s="152"/>
      <c r="H77" s="152"/>
      <c r="I77" s="152"/>
      <c r="J77" s="153"/>
      <c r="K77" s="153"/>
      <c r="L77" s="153"/>
      <c r="M77" s="153"/>
      <c r="N77" s="207"/>
      <c r="O77" s="207"/>
      <c r="P77" s="207"/>
      <c r="Q77" s="207"/>
    </row>
    <row r="78" spans="2:17" ht="13.5" customHeight="1">
      <c r="B78" s="3" t="s">
        <v>96</v>
      </c>
      <c r="C78" s="112">
        <v>-8</v>
      </c>
      <c r="E78" s="152">
        <v>436.4</v>
      </c>
      <c r="F78" s="152"/>
      <c r="G78" s="152">
        <v>461.9</v>
      </c>
      <c r="H78" s="152"/>
      <c r="I78" s="152">
        <v>444.5</v>
      </c>
      <c r="J78" s="153"/>
      <c r="K78" s="143">
        <v>452.7</v>
      </c>
      <c r="L78" s="153"/>
      <c r="M78" s="143">
        <v>471.7</v>
      </c>
      <c r="N78" s="207"/>
      <c r="O78" s="109"/>
      <c r="P78" s="207"/>
      <c r="Q78" s="109"/>
    </row>
    <row r="79" spans="2:17" ht="13.5" customHeight="1">
      <c r="B79" s="3" t="s">
        <v>70</v>
      </c>
      <c r="C79" s="80"/>
      <c r="E79" s="154">
        <v>16.5</v>
      </c>
      <c r="F79" s="152"/>
      <c r="G79" s="154">
        <v>18.600000000000001</v>
      </c>
      <c r="H79" s="152"/>
      <c r="I79" s="154">
        <v>18.5</v>
      </c>
      <c r="J79" s="153"/>
      <c r="K79" s="155">
        <v>25.9</v>
      </c>
      <c r="L79" s="153"/>
      <c r="M79" s="155">
        <v>16.7</v>
      </c>
      <c r="N79" s="207"/>
      <c r="O79" s="109"/>
      <c r="P79" s="207"/>
      <c r="Q79" s="109"/>
    </row>
    <row r="80" spans="2:17" ht="13.5" customHeight="1">
      <c r="B80" s="58" t="s">
        <v>94</v>
      </c>
      <c r="C80" s="80"/>
      <c r="D80" s="58"/>
      <c r="E80" s="152">
        <f>SUM(E76:E79)</f>
        <v>-908.4000000000002</v>
      </c>
      <c r="F80" s="152"/>
      <c r="G80" s="152">
        <f>SUM(G76:G79)</f>
        <v>-954.69999999999982</v>
      </c>
      <c r="H80" s="152"/>
      <c r="I80" s="152">
        <f>SUM(I76:I79)</f>
        <v>-939.3</v>
      </c>
      <c r="J80" s="153"/>
      <c r="K80" s="152">
        <f>SUM(K76:K79)</f>
        <v>-851.5999999999998</v>
      </c>
      <c r="L80" s="153"/>
      <c r="M80" s="152">
        <f>SUM(M76:M79)</f>
        <v>-979.19999999999982</v>
      </c>
      <c r="N80" s="207"/>
      <c r="O80" s="208"/>
      <c r="P80" s="207"/>
      <c r="Q80" s="208"/>
    </row>
    <row r="81" spans="1:17" ht="6" customHeight="1">
      <c r="A81" s="11"/>
      <c r="B81" s="11"/>
      <c r="C81" s="81"/>
      <c r="D81" s="11"/>
      <c r="E81" s="141"/>
      <c r="F81" s="141"/>
      <c r="G81" s="141"/>
      <c r="H81" s="141"/>
      <c r="I81" s="141"/>
      <c r="J81" s="141"/>
      <c r="K81" s="141"/>
      <c r="L81" s="141"/>
      <c r="M81" s="141"/>
      <c r="N81" s="160"/>
      <c r="O81" s="160"/>
      <c r="P81" s="160"/>
      <c r="Q81" s="160"/>
    </row>
    <row r="82" spans="1:17" ht="6" customHeight="1">
      <c r="C82" s="80"/>
      <c r="E82" s="102"/>
      <c r="F82" s="102"/>
      <c r="G82" s="102"/>
      <c r="H82" s="102"/>
      <c r="I82" s="102"/>
      <c r="J82" s="102"/>
      <c r="K82" s="102"/>
      <c r="L82" s="102"/>
      <c r="M82" s="102"/>
      <c r="N82" s="160"/>
      <c r="O82" s="160"/>
      <c r="P82" s="160"/>
      <c r="Q82" s="160"/>
    </row>
    <row r="83" spans="1:17" ht="13.5" customHeight="1">
      <c r="A83" s="14" t="s">
        <v>76</v>
      </c>
      <c r="C83" s="80"/>
      <c r="E83" s="102"/>
      <c r="F83" s="102"/>
      <c r="G83" s="102"/>
      <c r="H83" s="102"/>
      <c r="I83" s="102"/>
      <c r="J83" s="102"/>
      <c r="K83" s="102"/>
      <c r="L83" s="102"/>
      <c r="M83" s="102"/>
      <c r="N83" s="160"/>
      <c r="O83" s="160"/>
      <c r="P83" s="160"/>
      <c r="Q83" s="160"/>
    </row>
    <row r="84" spans="1:17" ht="13.5" customHeight="1">
      <c r="B84" s="3" t="s">
        <v>77</v>
      </c>
      <c r="C84" s="80"/>
      <c r="E84" s="102">
        <v>534</v>
      </c>
      <c r="F84" s="102"/>
      <c r="G84" s="102">
        <v>529</v>
      </c>
      <c r="H84" s="102"/>
      <c r="I84" s="102">
        <v>564</v>
      </c>
      <c r="J84" s="102"/>
      <c r="K84" s="102">
        <v>592</v>
      </c>
      <c r="L84" s="102"/>
      <c r="M84" s="102">
        <f>K87</f>
        <v>462</v>
      </c>
      <c r="N84" s="160"/>
      <c r="O84" s="160"/>
      <c r="P84" s="160"/>
      <c r="Q84" s="160"/>
    </row>
    <row r="85" spans="1:17" ht="13.5" customHeight="1">
      <c r="B85" s="3" t="s">
        <v>78</v>
      </c>
      <c r="C85" s="80"/>
      <c r="E85" s="102">
        <v>535</v>
      </c>
      <c r="F85" s="102"/>
      <c r="G85" s="102">
        <v>494</v>
      </c>
      <c r="H85" s="102"/>
      <c r="I85" s="102">
        <v>456</v>
      </c>
      <c r="J85" s="102"/>
      <c r="K85" s="102">
        <v>542</v>
      </c>
      <c r="L85" s="102"/>
      <c r="M85" s="102">
        <v>608</v>
      </c>
      <c r="N85" s="160"/>
      <c r="O85" s="160"/>
      <c r="P85" s="160"/>
      <c r="Q85" s="160"/>
    </row>
    <row r="86" spans="1:17" ht="13.5" customHeight="1">
      <c r="B86" s="3" t="s">
        <v>79</v>
      </c>
      <c r="C86" s="80"/>
      <c r="E86" s="102">
        <v>540</v>
      </c>
      <c r="F86" s="102"/>
      <c r="G86" s="102">
        <v>459</v>
      </c>
      <c r="H86" s="102"/>
      <c r="I86" s="102">
        <v>428</v>
      </c>
      <c r="J86" s="102"/>
      <c r="K86" s="102">
        <v>672</v>
      </c>
      <c r="L86" s="102"/>
      <c r="M86" s="102">
        <v>604</v>
      </c>
      <c r="N86" s="160"/>
      <c r="O86" s="160"/>
      <c r="P86" s="160"/>
      <c r="Q86" s="160"/>
    </row>
    <row r="87" spans="1:17" ht="13.5" customHeight="1">
      <c r="B87" s="3" t="s">
        <v>80</v>
      </c>
      <c r="C87" s="80"/>
      <c r="E87" s="102">
        <f>E84+E85-E86</f>
        <v>529</v>
      </c>
      <c r="F87" s="102"/>
      <c r="G87" s="102">
        <f>G84+G85-G86</f>
        <v>564</v>
      </c>
      <c r="H87" s="102"/>
      <c r="I87" s="102">
        <f>I84+I85-I86</f>
        <v>592</v>
      </c>
      <c r="J87" s="102"/>
      <c r="K87" s="102">
        <v>462</v>
      </c>
      <c r="L87" s="102"/>
      <c r="M87" s="102">
        <v>466</v>
      </c>
      <c r="N87" s="160"/>
      <c r="O87" s="160"/>
      <c r="P87" s="160"/>
      <c r="Q87" s="160"/>
    </row>
    <row r="88" spans="1:17" ht="6" customHeight="1">
      <c r="C88" s="80"/>
      <c r="E88" s="102"/>
      <c r="F88" s="102"/>
      <c r="G88" s="102"/>
      <c r="H88" s="102"/>
      <c r="I88" s="102"/>
      <c r="J88" s="102"/>
      <c r="K88" s="102"/>
      <c r="L88" s="102"/>
      <c r="M88" s="102"/>
      <c r="N88" s="160"/>
      <c r="O88" s="160"/>
      <c r="P88" s="160"/>
      <c r="Q88" s="160"/>
    </row>
    <row r="89" spans="1:17" ht="13.5" customHeight="1">
      <c r="B89" s="3" t="s">
        <v>89</v>
      </c>
      <c r="C89" s="80"/>
      <c r="E89" s="156">
        <v>162250</v>
      </c>
      <c r="F89" s="156"/>
      <c r="G89" s="156">
        <v>193090</v>
      </c>
      <c r="H89" s="102"/>
      <c r="I89" s="156">
        <v>228361</v>
      </c>
      <c r="J89" s="102"/>
      <c r="K89" s="156">
        <v>238614.60697338558</v>
      </c>
      <c r="L89" s="102"/>
      <c r="M89" s="156">
        <v>236268</v>
      </c>
      <c r="N89" s="160"/>
      <c r="O89" s="209"/>
      <c r="P89" s="160"/>
      <c r="Q89" s="209"/>
    </row>
    <row r="90" spans="1:17" ht="13.5" customHeight="1">
      <c r="B90" s="3" t="s">
        <v>90</v>
      </c>
      <c r="C90" s="80"/>
      <c r="E90" s="156">
        <v>146325</v>
      </c>
      <c r="F90" s="156"/>
      <c r="G90" s="156">
        <v>163642</v>
      </c>
      <c r="H90" s="102"/>
      <c r="I90" s="156">
        <v>207019</v>
      </c>
      <c r="J90" s="102"/>
      <c r="K90" s="156">
        <v>206891.89189189189</v>
      </c>
      <c r="L90" s="102"/>
      <c r="M90" s="156">
        <v>198716</v>
      </c>
      <c r="N90" s="160"/>
      <c r="O90" s="209"/>
      <c r="P90" s="160"/>
      <c r="Q90" s="209"/>
    </row>
    <row r="91" spans="1:17" ht="6" customHeight="1">
      <c r="A91" s="11"/>
      <c r="B91" s="11"/>
      <c r="C91" s="81"/>
      <c r="D91" s="11"/>
      <c r="E91" s="141"/>
      <c r="F91" s="141"/>
      <c r="G91" s="141"/>
      <c r="H91" s="141"/>
      <c r="I91" s="141"/>
      <c r="J91" s="141"/>
      <c r="K91" s="141"/>
      <c r="L91" s="141"/>
      <c r="M91" s="141"/>
      <c r="N91" s="160"/>
      <c r="O91" s="160"/>
      <c r="P91" s="160"/>
      <c r="Q91" s="160"/>
    </row>
    <row r="92" spans="1:17" ht="6" customHeight="1">
      <c r="E92" s="102"/>
      <c r="F92" s="102"/>
      <c r="G92" s="102"/>
      <c r="H92" s="102"/>
      <c r="I92" s="102"/>
      <c r="J92" s="102"/>
      <c r="K92" s="102"/>
    </row>
    <row r="93" spans="1:17">
      <c r="E93" s="102"/>
      <c r="F93" s="102"/>
      <c r="G93" s="102"/>
      <c r="H93" s="102"/>
      <c r="I93" s="102"/>
      <c r="J93" s="102"/>
      <c r="K93" s="102"/>
    </row>
    <row r="96" spans="1:17" ht="15">
      <c r="B96" s="14"/>
      <c r="C96" s="14"/>
      <c r="D96" s="14"/>
    </row>
    <row r="97" spans="2:11">
      <c r="B97" s="244"/>
      <c r="C97" s="244"/>
      <c r="D97" s="244"/>
      <c r="E97" s="244"/>
      <c r="F97" s="244"/>
      <c r="G97" s="244"/>
      <c r="H97" s="244"/>
      <c r="I97" s="244"/>
      <c r="J97" s="244"/>
      <c r="K97" s="244"/>
    </row>
  </sheetData>
  <mergeCells count="1">
    <mergeCell ref="B97:K97"/>
  </mergeCells>
  <pageMargins left="0.7" right="0.7" top="0.75" bottom="0.75" header="0.3" footer="0.3"/>
  <pageSetup paperSize="9" scale="61" orientation="portrait" r:id="rId1"/>
  <ignoredErrors>
    <ignoredError sqref="E76:I76 E80:I80 E87:I87 K26 K20 J66 K29 K32 K76 M22:M23 M70:M7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B18" sqref="B18"/>
    </sheetView>
  </sheetViews>
  <sheetFormatPr defaultRowHeight="14.25"/>
  <cols>
    <col min="1" max="1" width="6.875" style="101" customWidth="1"/>
    <col min="2" max="2" width="89" style="101" customWidth="1"/>
    <col min="3" max="16384" width="9" style="101"/>
  </cols>
  <sheetData>
    <row r="1" spans="1:18" ht="15">
      <c r="A1" s="216" t="s">
        <v>95</v>
      </c>
      <c r="B1" s="103"/>
      <c r="C1" s="103"/>
      <c r="D1" s="103"/>
      <c r="E1" s="103"/>
      <c r="F1" s="103"/>
      <c r="G1" s="103"/>
      <c r="H1" s="103"/>
      <c r="I1" s="103"/>
      <c r="J1" s="103"/>
      <c r="K1" s="103"/>
      <c r="L1" s="103"/>
      <c r="M1" s="103"/>
      <c r="N1" s="103"/>
      <c r="O1" s="103"/>
      <c r="P1" s="103"/>
      <c r="Q1" s="103"/>
      <c r="R1" s="103"/>
    </row>
    <row r="2" spans="1:18" ht="114">
      <c r="A2" s="165">
        <v>-1</v>
      </c>
      <c r="B2" s="217" t="s">
        <v>137</v>
      </c>
      <c r="C2" s="173"/>
      <c r="D2" s="173"/>
      <c r="E2" s="173"/>
      <c r="F2" s="173"/>
      <c r="G2" s="173"/>
      <c r="H2" s="173"/>
      <c r="I2" s="173"/>
      <c r="J2" s="173"/>
      <c r="K2" s="173"/>
      <c r="L2" s="173"/>
      <c r="M2" s="173"/>
      <c r="N2" s="173"/>
      <c r="O2" s="173"/>
      <c r="P2" s="173"/>
      <c r="Q2" s="173"/>
      <c r="R2" s="173"/>
    </row>
    <row r="3" spans="1:18" ht="15">
      <c r="A3" s="218"/>
      <c r="B3" s="173"/>
      <c r="C3" s="173"/>
      <c r="D3" s="173"/>
      <c r="E3" s="173"/>
      <c r="F3" s="173"/>
      <c r="G3" s="173"/>
      <c r="H3" s="173"/>
      <c r="I3" s="173"/>
      <c r="J3" s="173"/>
      <c r="K3" s="173"/>
      <c r="L3" s="173"/>
      <c r="M3" s="173"/>
      <c r="N3" s="173"/>
      <c r="O3" s="173"/>
      <c r="P3" s="173"/>
      <c r="Q3" s="173"/>
      <c r="R3" s="173"/>
    </row>
    <row r="4" spans="1:18" ht="15">
      <c r="A4" s="125">
        <v>-2</v>
      </c>
      <c r="B4" s="127" t="s">
        <v>99</v>
      </c>
      <c r="C4" s="104"/>
      <c r="D4" s="104"/>
      <c r="E4" s="104"/>
      <c r="F4" s="104"/>
      <c r="G4" s="104"/>
      <c r="H4" s="104"/>
      <c r="I4" s="104"/>
    </row>
    <row r="5" spans="1:18" ht="15">
      <c r="A5" s="125"/>
      <c r="B5" s="127"/>
      <c r="C5" s="104"/>
      <c r="D5" s="104"/>
      <c r="E5" s="104"/>
      <c r="F5" s="104"/>
      <c r="G5" s="104"/>
      <c r="H5" s="104"/>
      <c r="I5" s="104"/>
    </row>
    <row r="6" spans="1:18" s="102" customFormat="1" ht="15">
      <c r="A6" s="165">
        <v>-3</v>
      </c>
      <c r="B6" s="127" t="s">
        <v>145</v>
      </c>
      <c r="C6" s="105"/>
      <c r="D6" s="105"/>
      <c r="E6" s="105"/>
      <c r="F6" s="105"/>
      <c r="G6" s="105"/>
      <c r="H6" s="105"/>
      <c r="I6" s="105"/>
    </row>
    <row r="7" spans="1:18" s="102" customFormat="1" ht="15">
      <c r="A7" s="165"/>
      <c r="B7" s="127"/>
      <c r="C7" s="105"/>
      <c r="D7" s="105"/>
      <c r="E7" s="105"/>
      <c r="F7" s="105"/>
      <c r="G7" s="105"/>
      <c r="H7" s="105"/>
      <c r="I7" s="105"/>
    </row>
    <row r="8" spans="1:18" s="102" customFormat="1" ht="28.5">
      <c r="A8" s="126">
        <v>-4</v>
      </c>
      <c r="B8" s="127" t="s">
        <v>133</v>
      </c>
      <c r="C8" s="105"/>
      <c r="D8" s="105"/>
      <c r="E8" s="105"/>
      <c r="F8" s="105"/>
      <c r="G8" s="105"/>
      <c r="H8" s="105"/>
      <c r="I8" s="105"/>
    </row>
    <row r="9" spans="1:18" s="102" customFormat="1" ht="15">
      <c r="A9" s="126"/>
      <c r="B9" s="127"/>
      <c r="C9" s="105"/>
      <c r="D9" s="105"/>
      <c r="E9" s="105"/>
      <c r="F9" s="105"/>
      <c r="G9" s="105"/>
      <c r="H9" s="105"/>
      <c r="I9" s="105"/>
    </row>
    <row r="10" spans="1:18" s="102" customFormat="1" ht="28.5">
      <c r="A10" s="124">
        <v>-5</v>
      </c>
      <c r="B10" s="128" t="s">
        <v>134</v>
      </c>
      <c r="C10" s="105"/>
      <c r="D10" s="105"/>
      <c r="E10" s="105"/>
      <c r="F10" s="105"/>
      <c r="G10" s="105"/>
      <c r="H10" s="105"/>
      <c r="I10" s="105"/>
    </row>
    <row r="11" spans="1:18" s="102" customFormat="1" ht="15">
      <c r="A11" s="124"/>
      <c r="B11" s="128"/>
      <c r="C11" s="105"/>
      <c r="D11" s="105"/>
      <c r="E11" s="105"/>
      <c r="F11" s="105"/>
      <c r="G11" s="105"/>
      <c r="H11" s="105"/>
      <c r="I11" s="105"/>
    </row>
    <row r="12" spans="1:18" s="102" customFormat="1" ht="28.5" customHeight="1">
      <c r="A12" s="124">
        <v>-6</v>
      </c>
      <c r="B12" s="128" t="s">
        <v>135</v>
      </c>
    </row>
    <row r="13" spans="1:18" s="102" customFormat="1" ht="15">
      <c r="A13" s="124"/>
      <c r="B13" s="128"/>
    </row>
    <row r="14" spans="1:18" ht="15">
      <c r="A14" s="125">
        <v>-7</v>
      </c>
      <c r="B14" s="128" t="s">
        <v>121</v>
      </c>
    </row>
    <row r="15" spans="1:18" ht="15">
      <c r="A15" s="125"/>
      <c r="B15" s="128"/>
    </row>
    <row r="16" spans="1:18" ht="28.5">
      <c r="A16" s="125">
        <v>-8</v>
      </c>
      <c r="B16" s="127" t="s">
        <v>136</v>
      </c>
    </row>
    <row r="17" spans="1:1" ht="27.75" customHeight="1">
      <c r="A17" s="1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haredContentType xmlns="Microsoft.SharePoint.Taxonomy.ContentTypeSync" SourceId="7fab8bed-2a1e-4b70-a6bc-67d865bad826" ContentTypeId="0x010100C40666EE75668C44BECB7F8AD5D91BCB010101" PreviousValue="false"/>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A306BA3E-5E88-40C0-A763-C10A75DB0AC0}">
  <ds:schemaRefs>
    <ds:schemaRef ds:uri="http://schemas.microsoft.com/office/2006/documentManagement/types"/>
    <ds:schemaRef ds:uri="http://schemas.openxmlformats.org/package/2006/metadata/core-properties"/>
    <ds:schemaRef ds:uri="http://purl.org/dc/dcmitype/"/>
    <ds:schemaRef ds:uri="http://purl.org/dc/terms/"/>
    <ds:schemaRef ds:uri="b80632a8-466a-42d8-899e-cc6a2fbd8317"/>
    <ds:schemaRef ds:uri="http://schemas.microsoft.com/office/infopath/2007/PartnerControls"/>
    <ds:schemaRef ds:uri="http://purl.org/dc/elements/1.1/"/>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5.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6.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Data - Qtrly</vt:lpstr>
      <vt:lpstr>Financial Data - Annual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Daniel Mason</cp:lastModifiedBy>
  <cp:lastPrinted>2013-11-13T00:23:15Z</cp:lastPrinted>
  <dcterms:created xsi:type="dcterms:W3CDTF">1999-01-24T20:29:10Z</dcterms:created>
  <dcterms:modified xsi:type="dcterms:W3CDTF">2014-11-07T19:19:03Z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ies>
</file>